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3530" windowHeight="7710" tabRatio="1000"/>
  </bookViews>
  <sheets>
    <sheet name="Kalkulationstool Kabelwagen" sheetId="37" r:id="rId1"/>
    <sheet name="Dropdown NEU" sheetId="38" state="hidden" r:id="rId2"/>
    <sheet name="Artikel" sheetId="39" state="hidden" r:id="rId3"/>
  </sheets>
  <definedNames>
    <definedName name="AuswahlfeldBefestigung">'Dropdown NEU'!$C$2:$C$5</definedName>
    <definedName name="AuswahlfeldSystem">'Dropdown NEU'!$A$2:$A$4</definedName>
    <definedName name="Kabel">#REF!</definedName>
    <definedName name="Kabelklemme_rund">Artikel!$H$3:$H$5</definedName>
    <definedName name="Kabelklemme_rund_Edelstahl">Artikel!$H$7:$H$9</definedName>
  </definedNames>
  <calcPr calcId="145621"/>
</workbook>
</file>

<file path=xl/calcChain.xml><?xml version="1.0" encoding="utf-8"?>
<calcChain xmlns="http://schemas.openxmlformats.org/spreadsheetml/2006/main">
  <c r="D32" i="37" l="1"/>
  <c r="E50" i="37" l="1"/>
  <c r="M26" i="37"/>
  <c r="E47" i="37"/>
  <c r="L19" i="37" l="1"/>
  <c r="L20" i="37" s="1"/>
  <c r="N25" i="37" s="1"/>
  <c r="N26" i="37" s="1"/>
  <c r="D19" i="37"/>
  <c r="D20" i="37" l="1"/>
  <c r="F25" i="37" s="1"/>
  <c r="L21" i="37"/>
  <c r="L22" i="37" s="1"/>
  <c r="L29" i="37"/>
  <c r="M29" i="37" s="1"/>
  <c r="D28" i="37"/>
  <c r="E28" i="37" s="1"/>
  <c r="L37" i="37"/>
  <c r="M37" i="37" s="1"/>
  <c r="L36" i="37"/>
  <c r="M36" i="37" s="1"/>
  <c r="L35" i="37"/>
  <c r="M35" i="37" s="1"/>
  <c r="L34" i="37"/>
  <c r="M34" i="37" s="1"/>
  <c r="L33" i="37"/>
  <c r="M33" i="37" s="1"/>
  <c r="L32" i="37"/>
  <c r="M32" i="37" s="1"/>
  <c r="L31" i="37"/>
  <c r="M31" i="37" s="1"/>
  <c r="L30" i="37"/>
  <c r="M30" i="37" s="1"/>
  <c r="D29" i="37"/>
  <c r="E29" i="37" s="1"/>
  <c r="D36" i="37"/>
  <c r="E36" i="37" s="1"/>
  <c r="D35" i="37"/>
  <c r="E35" i="37" s="1"/>
  <c r="D34" i="37"/>
  <c r="E34" i="37" s="1"/>
  <c r="D33" i="37"/>
  <c r="E33" i="37" s="1"/>
  <c r="E32" i="37"/>
  <c r="D31" i="37"/>
  <c r="E31" i="37" s="1"/>
  <c r="D30" i="37"/>
  <c r="E30" i="37" s="1"/>
  <c r="L26" i="37"/>
  <c r="L25" i="37"/>
  <c r="M25" i="37" s="1"/>
  <c r="E25" i="37"/>
  <c r="E26" i="37" s="1"/>
  <c r="D26" i="37" s="1"/>
  <c r="D21" i="37" l="1"/>
  <c r="D22" i="37" s="1"/>
  <c r="F29" i="37" s="1"/>
  <c r="F30" i="37" s="1"/>
  <c r="N36" i="37"/>
  <c r="N35" i="37"/>
  <c r="N30" i="37"/>
  <c r="N31" i="37" s="1"/>
  <c r="N34" i="37"/>
  <c r="N37" i="37"/>
  <c r="N33" i="37"/>
  <c r="F36" i="37"/>
  <c r="F34" i="37"/>
  <c r="F32" i="37"/>
  <c r="E27" i="37"/>
  <c r="D27" i="37" s="1"/>
  <c r="D25" i="37"/>
  <c r="M28" i="37"/>
  <c r="L28" i="37" s="1"/>
  <c r="M27" i="37"/>
  <c r="L27" i="37" s="1"/>
  <c r="F33" i="37" l="1"/>
  <c r="F35" i="37"/>
</calcChain>
</file>

<file path=xl/sharedStrings.xml><?xml version="1.0" encoding="utf-8"?>
<sst xmlns="http://schemas.openxmlformats.org/spreadsheetml/2006/main" count="351" uniqueCount="140">
  <si>
    <t>Kabelwagen flach C40 22x52</t>
  </si>
  <si>
    <t>Kabelwagen flach C40 22x72</t>
  </si>
  <si>
    <t>Kabelwagen flach C40 22x97</t>
  </si>
  <si>
    <t>Kabelwagen flach C40 22x132</t>
  </si>
  <si>
    <t>Kabelwagen flach C40 35x72</t>
  </si>
  <si>
    <t>Kabelwagen flach C40 35x97</t>
  </si>
  <si>
    <t>Kabelwagen flach C40 35x132</t>
  </si>
  <si>
    <t>Mitnehmerwagen flach C40 22x52</t>
  </si>
  <si>
    <t>Mitnehmerwagen flach C40 22x72</t>
  </si>
  <si>
    <t>Mitnehmerwagen flach C40 22x97</t>
  </si>
  <si>
    <t>Mitnehmerwagen flach C40 22x132</t>
  </si>
  <si>
    <t>Mitnehmerwagen flach C40 35x72</t>
  </si>
  <si>
    <t>Mitnehmerwagen flach C40 35x97</t>
  </si>
  <si>
    <t>Mitnehmerwagen flach C40 35x132</t>
  </si>
  <si>
    <t>Endklemme flach C40 22x52</t>
  </si>
  <si>
    <t>Endklemme flach C40 22x72</t>
  </si>
  <si>
    <t>Endklemme flach C40 22x97</t>
  </si>
  <si>
    <t>Endklemme flach C40 22x132</t>
  </si>
  <si>
    <t>Endklemme flach C40 35x72</t>
  </si>
  <si>
    <t>Endklemme flach C40 35x97</t>
  </si>
  <si>
    <t>Endklemme flach C40 35x132</t>
  </si>
  <si>
    <t>C30</t>
  </si>
  <si>
    <t>Schienenverbindungselement C30</t>
  </si>
  <si>
    <t>Stopper C30</t>
  </si>
  <si>
    <t xml:space="preserve">Verlängerungsarm 800mm C30             </t>
  </si>
  <si>
    <t>C40</t>
  </si>
  <si>
    <t>Schienenverbindungselement C40</t>
  </si>
  <si>
    <t>Stopper C40</t>
  </si>
  <si>
    <t>Verlängerungsarm 800mm C40</t>
  </si>
  <si>
    <t xml:space="preserve">Mitnehmerarm 630mm                      </t>
  </si>
  <si>
    <t xml:space="preserve">Klemme Stahlträger                      </t>
  </si>
  <si>
    <t>Schienenverbindungselement C30 Edelstahl</t>
  </si>
  <si>
    <t>Stopper C30 Edelstahl</t>
  </si>
  <si>
    <t>Verlängerungsarm 800mm C30 Edelstahl</t>
  </si>
  <si>
    <t>Mitnehmerarm 400mm Edelstahl</t>
  </si>
  <si>
    <t>Klemme Stahlträger Edelstahl</t>
  </si>
  <si>
    <t>Kabelwagen flach C30 15x54</t>
  </si>
  <si>
    <t xml:space="preserve"> </t>
  </si>
  <si>
    <t>Kabelwagen rund C30</t>
  </si>
  <si>
    <t>Kabelwagen rund C40</t>
  </si>
  <si>
    <t>Mitnehmerwagen rund C30</t>
  </si>
  <si>
    <t>Mitnehmerwagen rund C40</t>
  </si>
  <si>
    <t>Kabelklemme rund 10-16mm</t>
  </si>
  <si>
    <t>Kabelklemme rund 10-16mm Edelstahl</t>
  </si>
  <si>
    <t>Kabelklemme rund 17-25mm Edelstahl</t>
  </si>
  <si>
    <t>Kabelklemme rund 26-36mm Edelstahl</t>
  </si>
  <si>
    <t>Kabelwagen rund C30 Edelstahl</t>
  </si>
  <si>
    <t>Mitnehmerwagen rund C30 Edelstahl</t>
  </si>
  <si>
    <t xml:space="preserve">Endklemme rund                          </t>
  </si>
  <si>
    <t>Verlängerungsarm</t>
  </si>
  <si>
    <t>Verfahrweglänge [m]</t>
  </si>
  <si>
    <t>Kabeldurchhang [m]</t>
  </si>
  <si>
    <t>Gesamt-Kabellänge [m]</t>
  </si>
  <si>
    <t>Kabelwagen</t>
  </si>
  <si>
    <t>Bahnhoflänge [m]</t>
  </si>
  <si>
    <t>Gesamt-Schienenlänge [m]</t>
  </si>
  <si>
    <t>Errechnete Werte:</t>
  </si>
  <si>
    <t>System</t>
  </si>
  <si>
    <t>C30 Edelstahl</t>
  </si>
  <si>
    <t>Raumdaten</t>
  </si>
  <si>
    <t>Befestigungsart</t>
  </si>
  <si>
    <t>Wandarm</t>
  </si>
  <si>
    <t>Gesamtgewicht aller Kabel [kg/m]</t>
  </si>
  <si>
    <t>Bestellliste:</t>
  </si>
  <si>
    <t>Mitnehmerwagen</t>
  </si>
  <si>
    <t>Artikelnummer</t>
  </si>
  <si>
    <t>Artikelbeschreibung</t>
  </si>
  <si>
    <t>Anzahl</t>
  </si>
  <si>
    <t>Endklemme</t>
  </si>
  <si>
    <t>Stopper</t>
  </si>
  <si>
    <t>Anzahl Kabelwagen [St]</t>
  </si>
  <si>
    <t>Schienenverbindungselement</t>
  </si>
  <si>
    <t>Kleinster Mindestbiegeradius aller Kabel</t>
  </si>
  <si>
    <t>AuswahlfeldBefestigung</t>
  </si>
  <si>
    <t>Kabelklemme rund</t>
  </si>
  <si>
    <t>AuswahlfeldSystem</t>
  </si>
  <si>
    <t>Profilschiene</t>
  </si>
  <si>
    <t>Schienenhalter flexible Befestigung</t>
  </si>
  <si>
    <t>Klemme Stahlträger</t>
  </si>
  <si>
    <t>Mitnehmerarm</t>
  </si>
  <si>
    <t>Kabelwagen flach C40</t>
  </si>
  <si>
    <t>Kabelwagen flach C30 30x54</t>
  </si>
  <si>
    <t>Kabelwagen flach C30 22x54 b</t>
  </si>
  <si>
    <t>Mitnehmerwagen flach C30 30x54</t>
  </si>
  <si>
    <t>Mitnehmerwagen flach C30 22x54 b</t>
  </si>
  <si>
    <t>Endklemme flach C30 22x54 b</t>
  </si>
  <si>
    <t xml:space="preserve">Kabelklemme rund 17-25mm                </t>
  </si>
  <si>
    <t xml:space="preserve">Kabelklemme rund 26-36mm                </t>
  </si>
  <si>
    <t>C-Profilschine 6m C30</t>
  </si>
  <si>
    <t>Schienenhalter flex. C30</t>
  </si>
  <si>
    <t>Schienenhalter Wand C30</t>
  </si>
  <si>
    <t>C-Profilschine 6m C40</t>
  </si>
  <si>
    <t>Schienenhalter flex. C40</t>
  </si>
  <si>
    <t>Schienenhalter Wand C40</t>
  </si>
  <si>
    <t xml:space="preserve">Mitnehmerarm 400mm                      </t>
  </si>
  <si>
    <t>Kabelwagen flach C30 15x54 Edelstahl</t>
  </si>
  <si>
    <t>Endklemme rund Edelstahl</t>
  </si>
  <si>
    <t>C-Profilschine 6m C30 Edelstahl</t>
  </si>
  <si>
    <t>Schienenhalter flex. C30 Edelstahl</t>
  </si>
  <si>
    <t>Schienenhalter Wand C30 Edelstahl</t>
  </si>
  <si>
    <t>FLACHKABEL</t>
  </si>
  <si>
    <t>RUNDKABEL</t>
  </si>
  <si>
    <t>Schienenhalter Wand</t>
  </si>
  <si>
    <t>flex</t>
  </si>
  <si>
    <t>nicht notwendig</t>
  </si>
  <si>
    <t>Kabelabmessungen</t>
  </si>
  <si>
    <t>Hilfsfelder:</t>
  </si>
  <si>
    <t>C30 / C40</t>
  </si>
  <si>
    <t>nicht verfügbar</t>
  </si>
  <si>
    <t>C_30_Flachkabel</t>
  </si>
  <si>
    <t>C_40_Flachkabel</t>
  </si>
  <si>
    <t>C_30_Edelstahl_Rundkabel</t>
  </si>
  <si>
    <t>C_30_Edelstahl_Flachkabel</t>
  </si>
  <si>
    <t>C_30_Rundkabel</t>
  </si>
  <si>
    <t>C_40_Rundkabel</t>
  </si>
  <si>
    <t>Endklemme flach C30 30x54</t>
  </si>
  <si>
    <t xml:space="preserve">i </t>
  </si>
  <si>
    <t xml:space="preserve">      </t>
  </si>
  <si>
    <t>Wandarm ist für C30 Edelstahl nicht verfügbar!!!</t>
  </si>
  <si>
    <t>0,75m empfohlen</t>
  </si>
  <si>
    <t>Bemerkung</t>
  </si>
  <si>
    <t>Auswahl Flachkabelwagen</t>
  </si>
  <si>
    <t>Auswahl Rundkabelklemmen</t>
  </si>
  <si>
    <t>i</t>
  </si>
  <si>
    <r>
      <rPr>
        <sz val="10"/>
        <color rgb="FFFF0000"/>
        <rFont val="Webdings"/>
        <family val="1"/>
        <charset val="2"/>
      </rPr>
      <t>i</t>
    </r>
    <r>
      <rPr>
        <sz val="10"/>
        <color theme="1"/>
        <rFont val="CorpoS"/>
      </rPr>
      <t xml:space="preserve"> </t>
    </r>
  </si>
  <si>
    <r>
      <rPr>
        <sz val="10"/>
        <color rgb="FFFF0000"/>
        <rFont val="Webdings"/>
        <family val="1"/>
        <charset val="2"/>
      </rPr>
      <t xml:space="preserve">i </t>
    </r>
    <r>
      <rPr>
        <sz val="10"/>
        <color theme="1"/>
        <rFont val="CorpoS"/>
      </rPr>
      <t>Installationszuschlag addieren (2-6m)</t>
    </r>
  </si>
  <si>
    <r>
      <t xml:space="preserve">i </t>
    </r>
    <r>
      <rPr>
        <sz val="10"/>
        <rFont val="CorpoS"/>
      </rPr>
      <t>Optional 600mm</t>
    </r>
  </si>
  <si>
    <t>C30: max. 20kg / Wagen
C40: max. 32kg / Wagen</t>
  </si>
  <si>
    <t>Kabelwagen flach C30 30x54 Edelstahl</t>
  </si>
  <si>
    <t>Mitnehmerwagen flach C30 30x54 Edelstahl</t>
  </si>
  <si>
    <t>Endklemme flach C30 30x54 Edelstahl</t>
  </si>
  <si>
    <t>Schienenhalter flex</t>
  </si>
  <si>
    <t>Verlängerungsarm: Montage an T-Trägern mittels Verlängerungsarmen</t>
  </si>
  <si>
    <t>Schienenhalter flex: Flexible Montage an einer Deckenkonstruktion</t>
  </si>
  <si>
    <t>Schienenhalter Wand: Montage direkt an einer Wandkonstruktion</t>
  </si>
  <si>
    <t>Wandarm: Montage mittels Wandarm an einer Wandkonstruktion</t>
  </si>
  <si>
    <t>BEFESTIGUNGSART OPTIONEN</t>
  </si>
  <si>
    <r>
      <rPr>
        <sz val="10"/>
        <color rgb="FFFF0000"/>
        <rFont val="Webdings"/>
        <family val="1"/>
        <charset val="2"/>
      </rPr>
      <t xml:space="preserve">i </t>
    </r>
    <r>
      <rPr>
        <sz val="10"/>
        <color theme="1"/>
        <rFont val="CorpoS"/>
      </rPr>
      <t>Bitte prüfen, ob der Mindestbiegeradius der Kabel nicht unterschritten wird und die Belastung je Kabelwagen und Tragelemente nicht überschritten wird. Mind. je 2 Meter sollte ein Befestigungselement angebracht werden.</t>
    </r>
  </si>
  <si>
    <t>weitere Rundkabelklemmen können untereinander montiert werden</t>
  </si>
  <si>
    <t>Höhe x Breite aller Flachkabel zusammen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</si>
</sst>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rpoS"/>
    </font>
    <font>
      <b/>
      <sz val="10"/>
      <color theme="0"/>
      <name val="CorpoS"/>
    </font>
    <font>
      <sz val="10"/>
      <color theme="0"/>
      <name val="CorpoS"/>
    </font>
    <font>
      <sz val="10"/>
      <color rgb="FFFF0000"/>
      <name val="Webdings"/>
      <family val="1"/>
      <charset val="2"/>
    </font>
    <font>
      <sz val="10"/>
      <name val="CorpoS"/>
    </font>
    <font>
      <b/>
      <sz val="10"/>
      <color rgb="FF00B0F0"/>
      <name val="CorpoS"/>
    </font>
    <font>
      <i/>
      <sz val="10"/>
      <color theme="1"/>
      <name val="CorpoS"/>
    </font>
    <font>
      <sz val="10"/>
      <color theme="0" tint="-0.249977111117893"/>
      <name val="CorpoS"/>
    </font>
    <font>
      <sz val="10"/>
      <color theme="0" tint="-0.499984740745262"/>
      <name val="CorpoS"/>
    </font>
    <font>
      <i/>
      <sz val="10"/>
      <color rgb="FF7030A0"/>
      <name val="CorpoS"/>
    </font>
    <font>
      <b/>
      <sz val="10"/>
      <name val="CorpoS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1" fillId="5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8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7" borderId="3" xfId="0" applyFont="1" applyFill="1" applyBorder="1" applyAlignment="1" applyProtection="1">
      <alignment vertical="center"/>
      <protection hidden="1"/>
    </xf>
    <xf numFmtId="0" fontId="6" fillId="8" borderId="4" xfId="0" applyFont="1" applyFill="1" applyBorder="1" applyAlignment="1" applyProtection="1">
      <alignment horizontal="right" vertical="center" wrapText="1"/>
      <protection hidden="1"/>
    </xf>
    <xf numFmtId="0" fontId="3" fillId="0" borderId="7" xfId="0" applyFont="1" applyFill="1" applyBorder="1" applyAlignment="1" applyProtection="1">
      <alignment vertical="center" wrapText="1"/>
      <protection hidden="1"/>
    </xf>
    <xf numFmtId="0" fontId="3" fillId="0" borderId="12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3" fillId="8" borderId="11" xfId="0" applyFont="1" applyFill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6" xfId="0" applyFont="1" applyFill="1" applyBorder="1" applyAlignment="1" applyProtection="1">
      <alignment vertical="center"/>
      <protection hidden="1"/>
    </xf>
    <xf numFmtId="0" fontId="3" fillId="0" borderId="17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left" vertical="center"/>
      <protection hidden="1"/>
    </xf>
    <xf numFmtId="0" fontId="3" fillId="0" borderId="19" xfId="0" applyFont="1" applyFill="1" applyBorder="1" applyAlignment="1" applyProtection="1">
      <alignment vertical="center"/>
      <protection hidden="1"/>
    </xf>
    <xf numFmtId="0" fontId="3" fillId="0" borderId="20" xfId="0" applyFont="1" applyFill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vertical="center"/>
      <protection hidden="1"/>
    </xf>
    <xf numFmtId="0" fontId="3" fillId="0" borderId="12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4" fillId="9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22" xfId="0" applyFont="1" applyFill="1" applyBorder="1" applyAlignment="1" applyProtection="1">
      <alignment vertical="center"/>
      <protection hidden="1"/>
    </xf>
    <xf numFmtId="0" fontId="3" fillId="8" borderId="11" xfId="0" applyFont="1" applyFill="1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3" fillId="0" borderId="7" xfId="0" applyFont="1" applyBorder="1" applyAlignment="1" applyProtection="1">
      <alignment vertical="center" wrapText="1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4" fillId="9" borderId="3" xfId="0" applyFont="1" applyFill="1" applyBorder="1" applyAlignment="1" applyProtection="1">
      <alignment vertical="center"/>
      <protection hidden="1"/>
    </xf>
    <xf numFmtId="0" fontId="3" fillId="7" borderId="6" xfId="0" applyFont="1" applyFill="1" applyBorder="1" applyAlignment="1" applyProtection="1">
      <alignment horizontal="left" vertical="center"/>
      <protection hidden="1"/>
    </xf>
    <xf numFmtId="0" fontId="3" fillId="7" borderId="3" xfId="0" applyFont="1" applyFill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5" fillId="9" borderId="7" xfId="0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1" fillId="7" borderId="7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righ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6" fillId="0" borderId="7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left" vertical="center"/>
      <protection hidden="1"/>
    </xf>
    <xf numFmtId="0" fontId="11" fillId="7" borderId="7" xfId="0" applyFont="1" applyFill="1" applyBorder="1" applyAlignment="1" applyProtection="1">
      <alignment vertical="center"/>
      <protection hidden="1"/>
    </xf>
    <xf numFmtId="0" fontId="3" fillId="10" borderId="0" xfId="0" applyFont="1" applyFill="1" applyBorder="1" applyAlignment="1">
      <alignment vertical="center"/>
    </xf>
    <xf numFmtId="0" fontId="3" fillId="10" borderId="0" xfId="0" applyFont="1" applyFill="1" applyBorder="1" applyAlignment="1" applyProtection="1">
      <protection hidden="1"/>
    </xf>
    <xf numFmtId="0" fontId="3" fillId="10" borderId="0" xfId="0" applyFont="1" applyFill="1" applyBorder="1" applyAlignment="1"/>
    <xf numFmtId="0" fontId="3" fillId="10" borderId="0" xfId="0" applyFont="1" applyFill="1" applyBorder="1" applyAlignment="1" applyProtection="1">
      <alignment vertical="center"/>
      <protection hidden="1"/>
    </xf>
    <xf numFmtId="0" fontId="13" fillId="10" borderId="16" xfId="0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0" fontId="4" fillId="10" borderId="18" xfId="0" applyFont="1" applyFill="1" applyBorder="1" applyAlignment="1">
      <alignment vertical="center"/>
    </xf>
    <xf numFmtId="0" fontId="3" fillId="10" borderId="22" xfId="0" applyFont="1" applyFill="1" applyBorder="1" applyAlignment="1">
      <alignment vertical="center"/>
    </xf>
    <xf numFmtId="0" fontId="3" fillId="10" borderId="23" xfId="0" applyFont="1" applyFill="1" applyBorder="1" applyAlignment="1">
      <alignment vertical="center"/>
    </xf>
    <xf numFmtId="0" fontId="3" fillId="10" borderId="22" xfId="0" applyFont="1" applyFill="1" applyBorder="1" applyAlignment="1" applyProtection="1">
      <protection hidden="1"/>
    </xf>
    <xf numFmtId="0" fontId="3" fillId="10" borderId="23" xfId="0" applyFont="1" applyFill="1" applyBorder="1" applyAlignment="1"/>
    <xf numFmtId="0" fontId="3" fillId="10" borderId="22" xfId="0" applyFont="1" applyFill="1" applyBorder="1" applyAlignment="1" applyProtection="1">
      <alignment vertical="center"/>
      <protection hidden="1"/>
    </xf>
    <xf numFmtId="0" fontId="3" fillId="10" borderId="19" xfId="0" applyFont="1" applyFill="1" applyBorder="1" applyAlignment="1">
      <alignment vertical="center"/>
    </xf>
    <xf numFmtId="0" fontId="3" fillId="10" borderId="20" xfId="0" applyFont="1" applyFill="1" applyBorder="1" applyAlignment="1">
      <alignment vertical="center"/>
    </xf>
    <xf numFmtId="0" fontId="3" fillId="10" borderId="21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left" vertical="center"/>
      <protection locked="0"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7" fillId="6" borderId="3" xfId="0" applyFont="1" applyFill="1" applyBorder="1" applyAlignment="1" applyProtection="1">
      <alignment horizontal="left" vertical="center"/>
      <protection locked="0" hidden="1"/>
    </xf>
    <xf numFmtId="0" fontId="3" fillId="6" borderId="3" xfId="0" applyFont="1" applyFill="1" applyBorder="1" applyAlignment="1" applyProtection="1">
      <alignment horizontal="left" vertical="center"/>
      <protection locked="0" hidden="1"/>
    </xf>
  </cellXfs>
  <cellStyles count="1">
    <cellStyle name="Standard" xfId="0" builtinId="0"/>
  </cellStyles>
  <dxfs count="2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85725</xdr:colOff>
      <xdr:row>21</xdr:row>
      <xdr:rowOff>133350</xdr:rowOff>
    </xdr:from>
    <xdr:to>
      <xdr:col>18</xdr:col>
      <xdr:colOff>66675</xdr:colOff>
      <xdr:row>24</xdr:row>
      <xdr:rowOff>142875</xdr:rowOff>
    </xdr:to>
    <xdr:pic>
      <xdr:nvPicPr>
        <xdr:cNvPr id="5" name="Grafik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4191000"/>
          <a:ext cx="742950" cy="49530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85725</xdr:colOff>
      <xdr:row>22</xdr:row>
      <xdr:rowOff>9525</xdr:rowOff>
    </xdr:from>
    <xdr:to>
      <xdr:col>18</xdr:col>
      <xdr:colOff>661725</xdr:colOff>
      <xdr:row>24</xdr:row>
      <xdr:rowOff>13394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4425" y="4248150"/>
          <a:ext cx="576000" cy="308669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19049</xdr:colOff>
      <xdr:row>6</xdr:row>
      <xdr:rowOff>152400</xdr:rowOff>
    </xdr:from>
    <xdr:to>
      <xdr:col>17</xdr:col>
      <xdr:colOff>523049</xdr:colOff>
      <xdr:row>7</xdr:row>
      <xdr:rowOff>209621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25749" y="1352550"/>
          <a:ext cx="504000" cy="381071"/>
        </a:xfrm>
        <a:prstGeom prst="rect">
          <a:avLst/>
        </a:prstGeom>
      </xdr:spPr>
    </xdr:pic>
    <xdr:clientData/>
  </xdr:twoCellAnchor>
  <xdr:twoCellAnchor editAs="oneCell">
    <xdr:from>
      <xdr:col>17</xdr:col>
      <xdr:colOff>628650</xdr:colOff>
      <xdr:row>6</xdr:row>
      <xdr:rowOff>219075</xdr:rowOff>
    </xdr:from>
    <xdr:to>
      <xdr:col>19</xdr:col>
      <xdr:colOff>257175</xdr:colOff>
      <xdr:row>7</xdr:row>
      <xdr:rowOff>133350</xdr:rowOff>
    </xdr:to>
    <xdr:pic>
      <xdr:nvPicPr>
        <xdr:cNvPr id="8" name="Grafik 7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35350" y="1419225"/>
          <a:ext cx="1152525" cy="238125"/>
        </a:xfrm>
        <a:prstGeom prst="rect">
          <a:avLst/>
        </a:prstGeom>
      </xdr:spPr>
    </xdr:pic>
    <xdr:clientData/>
  </xdr:twoCellAnchor>
  <xdr:twoCellAnchor editAs="oneCell">
    <xdr:from>
      <xdr:col>19</xdr:col>
      <xdr:colOff>304799</xdr:colOff>
      <xdr:row>6</xdr:row>
      <xdr:rowOff>161923</xdr:rowOff>
    </xdr:from>
    <xdr:to>
      <xdr:col>20</xdr:col>
      <xdr:colOff>154799</xdr:colOff>
      <xdr:row>7</xdr:row>
      <xdr:rowOff>167613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499" y="1362073"/>
          <a:ext cx="612000" cy="32954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9525</xdr:rowOff>
    </xdr:from>
    <xdr:to>
      <xdr:col>17</xdr:col>
      <xdr:colOff>633150</xdr:colOff>
      <xdr:row>11</xdr:row>
      <xdr:rowOff>137219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3850" y="2324100"/>
          <a:ext cx="576000" cy="308669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15</xdr:row>
      <xdr:rowOff>180976</xdr:rowOff>
    </xdr:from>
    <xdr:to>
      <xdr:col>17</xdr:col>
      <xdr:colOff>493350</xdr:colOff>
      <xdr:row>17</xdr:row>
      <xdr:rowOff>63869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40050" y="3143251"/>
          <a:ext cx="360000" cy="406768"/>
        </a:xfrm>
        <a:prstGeom prst="rect">
          <a:avLst/>
        </a:prstGeom>
      </xdr:spPr>
    </xdr:pic>
    <xdr:clientData/>
  </xdr:twoCellAnchor>
  <xdr:twoCellAnchor editAs="oneCell">
    <xdr:from>
      <xdr:col>20</xdr:col>
      <xdr:colOff>247650</xdr:colOff>
      <xdr:row>6</xdr:row>
      <xdr:rowOff>142875</xdr:rowOff>
    </xdr:from>
    <xdr:to>
      <xdr:col>21</xdr:col>
      <xdr:colOff>628650</xdr:colOff>
      <xdr:row>7</xdr:row>
      <xdr:rowOff>238124</xdr:rowOff>
    </xdr:to>
    <xdr:pic>
      <xdr:nvPicPr>
        <xdr:cNvPr id="12" name="Grafik 11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79" r="31627" b="21790"/>
        <a:stretch/>
      </xdr:blipFill>
      <xdr:spPr bwMode="auto">
        <a:xfrm>
          <a:off x="18040350" y="1343025"/>
          <a:ext cx="1143000" cy="4190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C_30_Flachkabel" displayName="C_30_Flachkabel" ref="A6:A9" totalsRowShown="0" headerRowDxfId="21" dataDxfId="20">
  <autoFilter ref="A6:A9"/>
  <tableColumns count="1">
    <tableColumn id="1" name="C_30_Flachkabel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C_40_Flachkabel" displayName="C_40_Flachkabel" ref="A11:A18" totalsRowShown="0" headerRowDxfId="18" dataDxfId="17">
  <autoFilter ref="A11:A18"/>
  <tableColumns count="1">
    <tableColumn id="1" name="C_40_Flachkabel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C_30_Edelstahl_Flachkabel" displayName="C_30_Edelstahl_Flachkabel" ref="A20:A22" totalsRowShown="0" headerRowDxfId="15" dataDxfId="14">
  <autoFilter ref="A20:A22"/>
  <tableColumns count="1">
    <tableColumn id="1" name="C_30_Edelstahl_Flachkabel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C_30_Rundkabel" displayName="C_30_Rundkabel" ref="A25:A28" totalsRowShown="0" headerRowDxfId="12" dataDxfId="10" headerRowBorderDxfId="11" tableBorderDxfId="9">
  <autoFilter ref="A25:A28"/>
  <tableColumns count="1">
    <tableColumn id="1" name="C_30_Rundkabel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C_40_Rundkabel" displayName="C_40_Rundkabel" ref="A30:A33" totalsRowShown="0" headerRowDxfId="7" dataDxfId="5" headerRowBorderDxfId="6" tableBorderDxfId="4">
  <autoFilter ref="A30:A33"/>
  <tableColumns count="1">
    <tableColumn id="1" name="C_40_Rundkabel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C_30_Edelstahl_Rundkabel" displayName="C_30_Edelstahl_Rundkabel" ref="A35:A38" totalsRowShown="0" headerRowDxfId="2" dataDxfId="1">
  <autoFilter ref="A35:A38"/>
  <tableColumns count="1">
    <tableColumn id="1" name="C_30_Edelstahl_Rundkab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showGridLines="0" tabSelected="1" zoomScale="110" zoomScaleNormal="110" workbookViewId="0">
      <selection activeCell="D6" sqref="D6:E6"/>
    </sheetView>
  </sheetViews>
  <sheetFormatPr baseColWidth="10" defaultRowHeight="12.75" x14ac:dyDescent="0.25"/>
  <cols>
    <col min="1" max="1" width="2.7109375" style="9" customWidth="1"/>
    <col min="2" max="2" width="1.140625" style="9" customWidth="1"/>
    <col min="3" max="3" width="27.7109375" style="9" customWidth="1"/>
    <col min="4" max="4" width="14" style="10" customWidth="1"/>
    <col min="5" max="5" width="34.140625" style="9" customWidth="1"/>
    <col min="6" max="6" width="6" style="9" bestFit="1" customWidth="1"/>
    <col min="7" max="7" width="27.42578125" style="9" customWidth="1"/>
    <col min="8" max="8" width="1.140625" style="11" customWidth="1"/>
    <col min="9" max="9" width="2.5703125" style="11" customWidth="1"/>
    <col min="10" max="10" width="1.140625" style="12" customWidth="1"/>
    <col min="11" max="11" width="27.7109375" style="9" customWidth="1"/>
    <col min="12" max="12" width="14" style="10" customWidth="1"/>
    <col min="13" max="13" width="34.140625" style="9" customWidth="1"/>
    <col min="14" max="14" width="6" style="9" customWidth="1"/>
    <col min="15" max="15" width="27.42578125" style="9" customWidth="1"/>
    <col min="16" max="16" width="1.140625" style="9" customWidth="1"/>
    <col min="17" max="17" width="4.140625" style="9" customWidth="1"/>
    <col min="18" max="16384" width="11.42578125" style="9"/>
  </cols>
  <sheetData>
    <row r="1" spans="2:22" ht="13.5" thickBot="1" x14ac:dyDescent="0.3"/>
    <row r="2" spans="2:22" ht="6" customHeight="1" thickBot="1" x14ac:dyDescent="0.3">
      <c r="B2" s="13"/>
      <c r="C2" s="14"/>
      <c r="D2" s="15"/>
      <c r="E2" s="14"/>
      <c r="F2" s="14"/>
      <c r="G2" s="14"/>
      <c r="H2" s="16"/>
      <c r="J2" s="17"/>
      <c r="K2" s="14"/>
      <c r="L2" s="15"/>
      <c r="M2" s="14"/>
      <c r="N2" s="14"/>
      <c r="O2" s="14"/>
      <c r="P2" s="18"/>
    </row>
    <row r="3" spans="2:22" ht="24" customHeight="1" x14ac:dyDescent="0.25">
      <c r="B3" s="19"/>
      <c r="C3" s="20" t="s">
        <v>100</v>
      </c>
      <c r="D3" s="21"/>
      <c r="E3" s="22"/>
      <c r="F3" s="22"/>
      <c r="G3" s="22"/>
      <c r="H3" s="23"/>
      <c r="I3" s="24"/>
      <c r="J3" s="25"/>
      <c r="K3" s="20" t="s">
        <v>101</v>
      </c>
      <c r="L3" s="20"/>
      <c r="M3" s="20"/>
      <c r="N3" s="20"/>
      <c r="O3" s="20"/>
      <c r="P3" s="26"/>
      <c r="R3" s="102" t="s">
        <v>136</v>
      </c>
      <c r="S3" s="103"/>
      <c r="T3" s="103"/>
      <c r="U3" s="103"/>
      <c r="V3" s="104"/>
    </row>
    <row r="4" spans="2:22" ht="11.25" customHeight="1" x14ac:dyDescent="0.25">
      <c r="B4" s="19"/>
      <c r="C4" s="27"/>
      <c r="D4" s="28"/>
      <c r="E4" s="27"/>
      <c r="F4" s="27" t="s">
        <v>117</v>
      </c>
      <c r="G4" s="27"/>
      <c r="H4" s="29"/>
      <c r="J4" s="25"/>
      <c r="K4" s="30"/>
      <c r="L4" s="31"/>
      <c r="M4" s="30"/>
      <c r="N4" s="30"/>
      <c r="O4" s="30"/>
      <c r="P4" s="26"/>
      <c r="R4" s="105"/>
      <c r="S4" s="98"/>
      <c r="T4" s="98"/>
      <c r="U4" s="98"/>
      <c r="V4" s="106"/>
    </row>
    <row r="5" spans="2:22" ht="14.25" thickBot="1" x14ac:dyDescent="0.3">
      <c r="B5" s="19"/>
      <c r="C5" s="20" t="s">
        <v>59</v>
      </c>
      <c r="D5" s="28"/>
      <c r="E5" s="27"/>
      <c r="F5" s="27"/>
      <c r="G5" s="27"/>
      <c r="H5" s="29"/>
      <c r="J5" s="25"/>
      <c r="K5" s="20" t="s">
        <v>59</v>
      </c>
      <c r="L5" s="31"/>
      <c r="M5" s="30"/>
      <c r="N5" s="30"/>
      <c r="O5" s="30"/>
      <c r="P5" s="26"/>
      <c r="R5" s="105"/>
      <c r="S5" s="98"/>
      <c r="T5" s="98"/>
      <c r="U5" s="98"/>
      <c r="V5" s="106"/>
    </row>
    <row r="6" spans="2:22" ht="25.5" customHeight="1" thickTop="1" thickBot="1" x14ac:dyDescent="0.25">
      <c r="B6" s="19"/>
      <c r="C6" s="48" t="s">
        <v>57</v>
      </c>
      <c r="D6" s="116"/>
      <c r="E6" s="116"/>
      <c r="F6" s="49" t="s">
        <v>116</v>
      </c>
      <c r="G6" s="50" t="s">
        <v>127</v>
      </c>
      <c r="H6" s="51"/>
      <c r="I6" s="52"/>
      <c r="J6" s="53"/>
      <c r="K6" s="48" t="s">
        <v>57</v>
      </c>
      <c r="L6" s="116"/>
      <c r="M6" s="116"/>
      <c r="N6" s="49" t="s">
        <v>116</v>
      </c>
      <c r="O6" s="50" t="s">
        <v>127</v>
      </c>
      <c r="P6" s="54"/>
      <c r="Q6" s="55"/>
      <c r="R6" s="107" t="s">
        <v>132</v>
      </c>
      <c r="S6" s="99"/>
      <c r="T6" s="99"/>
      <c r="U6" s="100"/>
      <c r="V6" s="108"/>
    </row>
    <row r="7" spans="2:22" ht="25.5" customHeight="1" thickTop="1" thickBot="1" x14ac:dyDescent="0.3">
      <c r="B7" s="19"/>
      <c r="C7" s="48" t="s">
        <v>60</v>
      </c>
      <c r="D7" s="116"/>
      <c r="E7" s="116"/>
      <c r="F7" s="49" t="s">
        <v>116</v>
      </c>
      <c r="G7" s="50" t="s">
        <v>118</v>
      </c>
      <c r="H7" s="51"/>
      <c r="I7" s="52"/>
      <c r="J7" s="53"/>
      <c r="K7" s="48" t="s">
        <v>60</v>
      </c>
      <c r="L7" s="116"/>
      <c r="M7" s="116"/>
      <c r="N7" s="49" t="s">
        <v>116</v>
      </c>
      <c r="O7" s="50" t="s">
        <v>118</v>
      </c>
      <c r="P7" s="54"/>
      <c r="Q7" s="55"/>
      <c r="R7" s="56"/>
      <c r="S7" s="57"/>
      <c r="T7" s="57"/>
      <c r="U7" s="42"/>
      <c r="V7" s="43"/>
    </row>
    <row r="8" spans="2:22" ht="25.5" customHeight="1" thickTop="1" thickBot="1" x14ac:dyDescent="0.3">
      <c r="B8" s="19"/>
      <c r="C8" s="48" t="s">
        <v>50</v>
      </c>
      <c r="D8" s="113"/>
      <c r="E8" s="113"/>
      <c r="F8" s="58"/>
      <c r="G8" s="59"/>
      <c r="H8" s="60"/>
      <c r="I8" s="59"/>
      <c r="J8" s="53"/>
      <c r="K8" s="48" t="s">
        <v>50</v>
      </c>
      <c r="L8" s="113"/>
      <c r="M8" s="113"/>
      <c r="N8" s="58"/>
      <c r="O8" s="59"/>
      <c r="P8" s="54"/>
      <c r="Q8" s="55"/>
      <c r="R8" s="61"/>
      <c r="S8" s="62"/>
      <c r="T8" s="62"/>
      <c r="U8" s="44"/>
      <c r="V8" s="45"/>
    </row>
    <row r="9" spans="2:22" ht="25.5" customHeight="1" thickTop="1" thickBot="1" x14ac:dyDescent="0.25">
      <c r="B9" s="19"/>
      <c r="C9" s="48" t="s">
        <v>51</v>
      </c>
      <c r="D9" s="113">
        <v>0.75</v>
      </c>
      <c r="E9" s="113"/>
      <c r="F9" s="63" t="s">
        <v>124</v>
      </c>
      <c r="G9" s="64" t="s">
        <v>119</v>
      </c>
      <c r="H9" s="65"/>
      <c r="I9" s="66"/>
      <c r="J9" s="53"/>
      <c r="K9" s="48" t="s">
        <v>51</v>
      </c>
      <c r="L9" s="113">
        <v>0.75</v>
      </c>
      <c r="M9" s="113"/>
      <c r="N9" s="63" t="s">
        <v>124</v>
      </c>
      <c r="O9" s="64" t="s">
        <v>119</v>
      </c>
      <c r="P9" s="54"/>
      <c r="Q9" s="55"/>
      <c r="R9" s="107" t="s">
        <v>133</v>
      </c>
      <c r="S9" s="99"/>
      <c r="T9" s="99"/>
      <c r="U9" s="100"/>
      <c r="V9" s="108"/>
    </row>
    <row r="10" spans="2:22" ht="11.25" customHeight="1" thickTop="1" x14ac:dyDescent="0.25">
      <c r="B10" s="19"/>
      <c r="C10" s="67"/>
      <c r="D10" s="68"/>
      <c r="E10" s="68"/>
      <c r="F10" s="68"/>
      <c r="G10" s="68"/>
      <c r="H10" s="60"/>
      <c r="I10" s="69"/>
      <c r="J10" s="53"/>
      <c r="K10" s="67"/>
      <c r="L10" s="68"/>
      <c r="M10" s="67"/>
      <c r="N10" s="67"/>
      <c r="O10" s="67"/>
      <c r="P10" s="54"/>
      <c r="Q10" s="55"/>
      <c r="R10" s="56"/>
      <c r="S10" s="57"/>
      <c r="T10" s="57"/>
      <c r="U10" s="42"/>
      <c r="V10" s="43"/>
    </row>
    <row r="11" spans="2:22" ht="14.25" thickBot="1" x14ac:dyDescent="0.3">
      <c r="B11" s="19"/>
      <c r="C11" s="70" t="s">
        <v>105</v>
      </c>
      <c r="D11" s="68"/>
      <c r="E11" s="67"/>
      <c r="F11" s="67"/>
      <c r="G11" s="67"/>
      <c r="H11" s="65"/>
      <c r="I11" s="71"/>
      <c r="J11" s="53"/>
      <c r="K11" s="70" t="s">
        <v>105</v>
      </c>
      <c r="L11" s="68"/>
      <c r="M11" s="67"/>
      <c r="N11" s="67"/>
      <c r="O11" s="67"/>
      <c r="P11" s="54"/>
      <c r="Q11" s="55"/>
      <c r="R11" s="72"/>
      <c r="S11" s="66"/>
      <c r="T11" s="66"/>
      <c r="U11" s="32"/>
      <c r="V11" s="46"/>
    </row>
    <row r="12" spans="2:22" ht="25.5" customHeight="1" thickTop="1" thickBot="1" x14ac:dyDescent="0.3">
      <c r="B12" s="19"/>
      <c r="C12" s="48" t="s">
        <v>121</v>
      </c>
      <c r="D12" s="115"/>
      <c r="E12" s="115"/>
      <c r="F12" s="63" t="s">
        <v>124</v>
      </c>
      <c r="G12" s="50" t="s">
        <v>139</v>
      </c>
      <c r="H12" s="65"/>
      <c r="I12" s="71"/>
      <c r="J12" s="73"/>
      <c r="K12" s="48" t="s">
        <v>122</v>
      </c>
      <c r="L12" s="115"/>
      <c r="M12" s="115"/>
      <c r="N12" s="74" t="s">
        <v>123</v>
      </c>
      <c r="O12" s="75" t="s">
        <v>138</v>
      </c>
      <c r="P12" s="54"/>
      <c r="Q12" s="55"/>
      <c r="R12" s="61"/>
      <c r="S12" s="62"/>
      <c r="T12" s="62"/>
      <c r="U12" s="44"/>
      <c r="V12" s="45"/>
    </row>
    <row r="13" spans="2:22" ht="30" hidden="1" customHeight="1" x14ac:dyDescent="0.25">
      <c r="B13" s="19"/>
      <c r="C13" s="67" t="s">
        <v>62</v>
      </c>
      <c r="D13" s="76"/>
      <c r="E13" s="67"/>
      <c r="F13" s="67"/>
      <c r="G13" s="67"/>
      <c r="H13" s="65"/>
      <c r="I13" s="71"/>
      <c r="J13" s="53"/>
      <c r="K13" s="67" t="s">
        <v>62</v>
      </c>
      <c r="L13" s="77"/>
      <c r="M13" s="67"/>
      <c r="N13" s="67"/>
      <c r="O13" s="67"/>
      <c r="P13" s="54"/>
      <c r="Q13" s="55"/>
      <c r="R13" s="109"/>
      <c r="S13" s="101"/>
      <c r="T13" s="101"/>
      <c r="U13" s="98"/>
      <c r="V13" s="106"/>
    </row>
    <row r="14" spans="2:22" ht="30" hidden="1" customHeight="1" x14ac:dyDescent="0.25">
      <c r="B14" s="19"/>
      <c r="C14" s="67" t="s">
        <v>72</v>
      </c>
      <c r="D14" s="77"/>
      <c r="E14" s="67"/>
      <c r="F14" s="67"/>
      <c r="G14" s="67"/>
      <c r="H14" s="65"/>
      <c r="I14" s="71"/>
      <c r="J14" s="53"/>
      <c r="K14" s="67" t="s">
        <v>72</v>
      </c>
      <c r="L14" s="77"/>
      <c r="M14" s="67"/>
      <c r="N14" s="67"/>
      <c r="O14" s="67"/>
      <c r="P14" s="54"/>
      <c r="Q14" s="55"/>
      <c r="R14" s="109"/>
      <c r="S14" s="101"/>
      <c r="T14" s="101"/>
      <c r="U14" s="98"/>
      <c r="V14" s="106"/>
    </row>
    <row r="15" spans="2:22" ht="11.25" customHeight="1" thickTop="1" thickBot="1" x14ac:dyDescent="0.3">
      <c r="B15" s="19"/>
      <c r="C15" s="67"/>
      <c r="D15" s="78"/>
      <c r="E15" s="67"/>
      <c r="F15" s="67"/>
      <c r="G15" s="67"/>
      <c r="H15" s="65"/>
      <c r="I15" s="71"/>
      <c r="J15" s="53"/>
      <c r="K15" s="67"/>
      <c r="L15" s="78"/>
      <c r="M15" s="67"/>
      <c r="N15" s="67"/>
      <c r="O15" s="67"/>
      <c r="P15" s="54"/>
      <c r="Q15" s="55"/>
      <c r="R15" s="109" t="s">
        <v>134</v>
      </c>
      <c r="S15" s="101"/>
      <c r="T15" s="101"/>
      <c r="U15" s="98"/>
      <c r="V15" s="106"/>
    </row>
    <row r="16" spans="2:22" ht="30" customHeight="1" x14ac:dyDescent="0.25">
      <c r="B16" s="19"/>
      <c r="C16" s="114" t="s">
        <v>137</v>
      </c>
      <c r="D16" s="114"/>
      <c r="E16" s="114"/>
      <c r="F16" s="114"/>
      <c r="G16" s="114"/>
      <c r="H16" s="79"/>
      <c r="I16" s="80"/>
      <c r="J16" s="53"/>
      <c r="K16" s="114" t="s">
        <v>137</v>
      </c>
      <c r="L16" s="114"/>
      <c r="M16" s="114"/>
      <c r="N16" s="114"/>
      <c r="O16" s="114"/>
      <c r="P16" s="54"/>
      <c r="Q16" s="55"/>
      <c r="R16" s="56"/>
      <c r="S16" s="57"/>
      <c r="T16" s="57"/>
      <c r="U16" s="42"/>
      <c r="V16" s="43"/>
    </row>
    <row r="17" spans="2:22" ht="11.25" customHeight="1" thickBot="1" x14ac:dyDescent="0.3">
      <c r="B17" s="19"/>
      <c r="C17" s="67"/>
      <c r="D17" s="68"/>
      <c r="E17" s="67"/>
      <c r="F17" s="67"/>
      <c r="G17" s="67"/>
      <c r="H17" s="65"/>
      <c r="I17" s="71"/>
      <c r="J17" s="53"/>
      <c r="K17" s="67"/>
      <c r="L17" s="68"/>
      <c r="M17" s="67"/>
      <c r="N17" s="67"/>
      <c r="O17" s="67"/>
      <c r="P17" s="54"/>
      <c r="Q17" s="55"/>
      <c r="R17" s="72"/>
      <c r="S17" s="66"/>
      <c r="T17" s="66"/>
      <c r="U17" s="32"/>
      <c r="V17" s="46"/>
    </row>
    <row r="18" spans="2:22" ht="15" thickTop="1" thickBot="1" x14ac:dyDescent="0.3">
      <c r="B18" s="19"/>
      <c r="C18" s="81" t="s">
        <v>56</v>
      </c>
      <c r="D18" s="68"/>
      <c r="E18" s="67"/>
      <c r="F18" s="67"/>
      <c r="G18" s="67"/>
      <c r="H18" s="65"/>
      <c r="I18" s="71"/>
      <c r="J18" s="53"/>
      <c r="K18" s="81" t="s">
        <v>56</v>
      </c>
      <c r="L18" s="68"/>
      <c r="M18" s="67"/>
      <c r="N18" s="67"/>
      <c r="O18" s="67"/>
      <c r="P18" s="54"/>
      <c r="Q18" s="55"/>
      <c r="R18" s="61"/>
      <c r="S18" s="62"/>
      <c r="T18" s="62"/>
      <c r="U18" s="44"/>
      <c r="V18" s="45"/>
    </row>
    <row r="19" spans="2:22" ht="15.75" thickTop="1" thickBot="1" x14ac:dyDescent="0.3">
      <c r="B19" s="19"/>
      <c r="C19" s="48" t="s">
        <v>52</v>
      </c>
      <c r="D19" s="82">
        <f>IF(D8&lt;20,D8*1.25,IF(AND(D8&gt;=20,D8&lt;=50),D8*1.2,IF(D8&gt;50,D8*1.15)))</f>
        <v>0</v>
      </c>
      <c r="E19" s="64" t="s">
        <v>125</v>
      </c>
      <c r="F19" s="67"/>
      <c r="G19" s="67"/>
      <c r="H19" s="65"/>
      <c r="I19" s="71"/>
      <c r="J19" s="53"/>
      <c r="K19" s="48" t="s">
        <v>52</v>
      </c>
      <c r="L19" s="83">
        <f>L8*1.5</f>
        <v>0</v>
      </c>
      <c r="M19" s="64" t="s">
        <v>125</v>
      </c>
      <c r="N19" s="67"/>
      <c r="O19" s="67"/>
      <c r="P19" s="54"/>
      <c r="Q19" s="55"/>
      <c r="R19" s="109"/>
      <c r="S19" s="101"/>
      <c r="T19" s="101"/>
      <c r="U19" s="98"/>
      <c r="V19" s="106"/>
    </row>
    <row r="20" spans="2:22" ht="14.25" thickTop="1" thickBot="1" x14ac:dyDescent="0.3">
      <c r="B20" s="19"/>
      <c r="C20" s="48" t="s">
        <v>70</v>
      </c>
      <c r="D20" s="83">
        <f>ROUNDUP(D19/(2*D9),0)</f>
        <v>0</v>
      </c>
      <c r="E20" s="84"/>
      <c r="F20" s="67"/>
      <c r="G20" s="67"/>
      <c r="H20" s="65"/>
      <c r="I20" s="71"/>
      <c r="J20" s="53"/>
      <c r="K20" s="48" t="s">
        <v>70</v>
      </c>
      <c r="L20" s="83">
        <f>ROUNDUP(L19/(2*L9),0)</f>
        <v>0</v>
      </c>
      <c r="M20" s="84"/>
      <c r="N20" s="67"/>
      <c r="O20" s="67"/>
      <c r="P20" s="54"/>
      <c r="Q20" s="55"/>
      <c r="R20" s="109"/>
      <c r="S20" s="101"/>
      <c r="T20" s="101"/>
      <c r="U20" s="98"/>
      <c r="V20" s="106"/>
    </row>
    <row r="21" spans="2:22" ht="14.25" thickTop="1" thickBot="1" x14ac:dyDescent="0.3">
      <c r="B21" s="19"/>
      <c r="C21" s="48" t="s">
        <v>54</v>
      </c>
      <c r="D21" s="83">
        <f>((D20+2)*0.08)</f>
        <v>0.16</v>
      </c>
      <c r="E21" s="84"/>
      <c r="F21" s="67"/>
      <c r="G21" s="67"/>
      <c r="H21" s="65"/>
      <c r="I21" s="71"/>
      <c r="J21" s="53"/>
      <c r="K21" s="48" t="s">
        <v>54</v>
      </c>
      <c r="L21" s="83">
        <f>((L20+2)*0.08)</f>
        <v>0.16</v>
      </c>
      <c r="M21" s="84"/>
      <c r="N21" s="67"/>
      <c r="O21" s="67"/>
      <c r="P21" s="54"/>
      <c r="Q21" s="55"/>
      <c r="R21" s="109" t="s">
        <v>135</v>
      </c>
      <c r="S21" s="101"/>
      <c r="T21" s="101"/>
      <c r="U21" s="98"/>
      <c r="V21" s="106"/>
    </row>
    <row r="22" spans="2:22" ht="14.25" thickTop="1" thickBot="1" x14ac:dyDescent="0.3">
      <c r="B22" s="19"/>
      <c r="C22" s="48" t="s">
        <v>55</v>
      </c>
      <c r="D22" s="83">
        <f>D8+D21</f>
        <v>0.16</v>
      </c>
      <c r="E22" s="84"/>
      <c r="F22" s="67"/>
      <c r="G22" s="67"/>
      <c r="H22" s="65"/>
      <c r="I22" s="71"/>
      <c r="J22" s="53"/>
      <c r="K22" s="48" t="s">
        <v>55</v>
      </c>
      <c r="L22" s="83">
        <f>L8+L21</f>
        <v>0.16</v>
      </c>
      <c r="M22" s="84"/>
      <c r="N22" s="67"/>
      <c r="O22" s="67"/>
      <c r="P22" s="54"/>
      <c r="Q22" s="55"/>
      <c r="R22" s="56"/>
      <c r="S22" s="57"/>
      <c r="T22" s="57"/>
      <c r="U22" s="42"/>
      <c r="V22" s="43"/>
    </row>
    <row r="23" spans="2:22" ht="11.25" customHeight="1" thickTop="1" x14ac:dyDescent="0.25">
      <c r="B23" s="19"/>
      <c r="C23" s="85"/>
      <c r="D23" s="67"/>
      <c r="E23" s="67"/>
      <c r="F23" s="67"/>
      <c r="G23" s="67"/>
      <c r="H23" s="65"/>
      <c r="I23" s="71"/>
      <c r="J23" s="53"/>
      <c r="K23" s="85"/>
      <c r="L23" s="67"/>
      <c r="M23" s="67"/>
      <c r="N23" s="67"/>
      <c r="O23" s="67"/>
      <c r="P23" s="54"/>
      <c r="Q23" s="55"/>
      <c r="R23" s="72"/>
      <c r="S23" s="66"/>
      <c r="T23" s="66"/>
      <c r="U23" s="32"/>
      <c r="V23" s="46"/>
    </row>
    <row r="24" spans="2:22" x14ac:dyDescent="0.25">
      <c r="B24" s="19"/>
      <c r="C24" s="86" t="s">
        <v>63</v>
      </c>
      <c r="D24" s="86" t="s">
        <v>65</v>
      </c>
      <c r="E24" s="86" t="s">
        <v>66</v>
      </c>
      <c r="F24" s="86" t="s">
        <v>67</v>
      </c>
      <c r="G24" s="86" t="s">
        <v>120</v>
      </c>
      <c r="H24" s="87"/>
      <c r="I24" s="88"/>
      <c r="J24" s="53"/>
      <c r="K24" s="86" t="s">
        <v>63</v>
      </c>
      <c r="L24" s="86" t="s">
        <v>65</v>
      </c>
      <c r="M24" s="86" t="s">
        <v>66</v>
      </c>
      <c r="N24" s="86" t="s">
        <v>67</v>
      </c>
      <c r="O24" s="86" t="s">
        <v>120</v>
      </c>
      <c r="P24" s="54"/>
      <c r="Q24" s="55"/>
      <c r="R24" s="72"/>
      <c r="S24" s="66"/>
      <c r="T24" s="66"/>
      <c r="U24" s="32"/>
      <c r="V24" s="46"/>
    </row>
    <row r="25" spans="2:22" ht="19.5" customHeight="1" thickBot="1" x14ac:dyDescent="0.3">
      <c r="B25" s="19"/>
      <c r="C25" s="89" t="s">
        <v>53</v>
      </c>
      <c r="D25" s="47" t="e">
        <f>VLOOKUP(E25,Artikel!C3:D14,2,FALSE)</f>
        <v>#N/A</v>
      </c>
      <c r="E25" s="47">
        <f>D12</f>
        <v>0</v>
      </c>
      <c r="F25" s="90">
        <f>D20-1</f>
        <v>-1</v>
      </c>
      <c r="G25" s="91"/>
      <c r="H25" s="92"/>
      <c r="I25" s="93"/>
      <c r="J25" s="53"/>
      <c r="K25" s="89" t="s">
        <v>53</v>
      </c>
      <c r="L25" s="47" t="e">
        <f>VLOOKUP(L6,Artikel!F11:I13,2,FALSE)</f>
        <v>#N/A</v>
      </c>
      <c r="M25" s="47" t="e">
        <f>VLOOKUP(L25,Artikel!G11:H13,2,FALSE)</f>
        <v>#N/A</v>
      </c>
      <c r="N25" s="94">
        <f>L20-1</f>
        <v>-1</v>
      </c>
      <c r="O25" s="47"/>
      <c r="P25" s="54"/>
      <c r="Q25" s="55"/>
      <c r="R25" s="61"/>
      <c r="S25" s="62"/>
      <c r="T25" s="62"/>
      <c r="U25" s="44"/>
      <c r="V25" s="45"/>
    </row>
    <row r="26" spans="2:22" ht="19.5" customHeight="1" x14ac:dyDescent="0.25">
      <c r="B26" s="19"/>
      <c r="C26" s="89" t="s">
        <v>64</v>
      </c>
      <c r="D26" s="47" t="e">
        <f>VLOOKUP(E26,Artikel!C16:D25,2,FALSE)</f>
        <v>#N/A</v>
      </c>
      <c r="E26" s="47" t="e">
        <f>VLOOKUP(E25,Artikel!A44:C55,2,FALSE)</f>
        <v>#N/A</v>
      </c>
      <c r="F26" s="90">
        <v>1</v>
      </c>
      <c r="G26" s="91"/>
      <c r="H26" s="92"/>
      <c r="I26" s="93"/>
      <c r="J26" s="53"/>
      <c r="K26" s="89" t="s">
        <v>74</v>
      </c>
      <c r="L26" s="47" t="e">
        <f>VLOOKUP(M26,Artikel!H3:I9,2,FALSE)</f>
        <v>#N/A</v>
      </c>
      <c r="M26" s="47">
        <f>L12</f>
        <v>0</v>
      </c>
      <c r="N26" s="94">
        <f>N25+2</f>
        <v>1</v>
      </c>
      <c r="O26" s="47"/>
      <c r="P26" s="54"/>
      <c r="Q26" s="55"/>
      <c r="R26" s="109"/>
      <c r="S26" s="101"/>
      <c r="T26" s="101"/>
      <c r="U26" s="98"/>
      <c r="V26" s="106"/>
    </row>
    <row r="27" spans="2:22" ht="19.5" customHeight="1" x14ac:dyDescent="0.25">
      <c r="B27" s="19"/>
      <c r="C27" s="89" t="s">
        <v>68</v>
      </c>
      <c r="D27" s="47" t="e">
        <f>VLOOKUP(E27,Artikel!C27:D36,2,FALSE)</f>
        <v>#N/A</v>
      </c>
      <c r="E27" s="47" t="e">
        <f>VLOOKUP(E25,Artikel!A44:C55,3,FALSE)</f>
        <v>#N/A</v>
      </c>
      <c r="F27" s="90">
        <v>1</v>
      </c>
      <c r="G27" s="91"/>
      <c r="H27" s="92"/>
      <c r="I27" s="93"/>
      <c r="J27" s="53"/>
      <c r="K27" s="89" t="s">
        <v>64</v>
      </c>
      <c r="L27" s="47" t="e">
        <f>VLOOKUP(M27,Artikel!H15:I17,2,FALSE)</f>
        <v>#N/A</v>
      </c>
      <c r="M27" s="47" t="e">
        <f>VLOOKUP(M25,Artikel!A56:C58,2,FALSE)</f>
        <v>#N/A</v>
      </c>
      <c r="N27" s="94">
        <v>1</v>
      </c>
      <c r="O27" s="47"/>
      <c r="P27" s="54"/>
      <c r="Q27" s="55"/>
      <c r="R27" s="109"/>
      <c r="S27" s="101"/>
      <c r="T27" s="101"/>
      <c r="U27" s="98"/>
      <c r="V27" s="106"/>
    </row>
    <row r="28" spans="2:22" ht="19.5" customHeight="1" x14ac:dyDescent="0.25">
      <c r="B28" s="19"/>
      <c r="C28" s="89" t="s">
        <v>79</v>
      </c>
      <c r="D28" s="47" t="e">
        <f>VLOOKUP(D6,Artikel!$K$31:$M$33,2,FALSE)</f>
        <v>#N/A</v>
      </c>
      <c r="E28" s="47" t="e">
        <f>VLOOKUP(D28,Artikel!$L$31:$M$33,2,FALSE)</f>
        <v>#N/A</v>
      </c>
      <c r="F28" s="90">
        <v>1</v>
      </c>
      <c r="G28" s="95" t="s">
        <v>126</v>
      </c>
      <c r="H28" s="65"/>
      <c r="I28" s="66"/>
      <c r="J28" s="53"/>
      <c r="K28" s="89" t="s">
        <v>68</v>
      </c>
      <c r="L28" s="47" t="e">
        <f>VLOOKUP(M28,Artikel!H19:I21,2,FALSE)</f>
        <v>#N/A</v>
      </c>
      <c r="M28" s="47" t="e">
        <f>VLOOKUP(M25,Artikel!A56:C58,3,FALSE)</f>
        <v>#N/A</v>
      </c>
      <c r="N28" s="94">
        <v>1</v>
      </c>
      <c r="O28" s="47"/>
      <c r="P28" s="54"/>
      <c r="Q28" s="55"/>
      <c r="R28" s="109"/>
      <c r="S28" s="101"/>
      <c r="T28" s="101"/>
      <c r="U28" s="98"/>
      <c r="V28" s="106"/>
    </row>
    <row r="29" spans="2:22" ht="19.5" customHeight="1" x14ac:dyDescent="0.25">
      <c r="B29" s="19"/>
      <c r="C29" s="89" t="s">
        <v>76</v>
      </c>
      <c r="D29" s="47" t="e">
        <f>VLOOKUP(D6,Artikel!$K$3:$M$5,2,FALSE)</f>
        <v>#N/A</v>
      </c>
      <c r="E29" s="47" t="e">
        <f>VLOOKUP(D29,Artikel!$L$3:$M$5,2,FALSE)</f>
        <v>#N/A</v>
      </c>
      <c r="F29" s="90">
        <f>ROUNDUP((D22/6),0)</f>
        <v>1</v>
      </c>
      <c r="G29" s="47"/>
      <c r="H29" s="65"/>
      <c r="I29" s="66"/>
      <c r="J29" s="53"/>
      <c r="K29" s="89" t="s">
        <v>79</v>
      </c>
      <c r="L29" s="47" t="e">
        <f>VLOOKUP(L6,Artikel!$K$31:$M$33,2,FALSE)</f>
        <v>#N/A</v>
      </c>
      <c r="M29" s="47" t="e">
        <f>VLOOKUP(L29,Artikel!$L$31:$M$33,2,FALSE)</f>
        <v>#N/A</v>
      </c>
      <c r="N29" s="94">
        <v>1</v>
      </c>
      <c r="O29" s="95" t="s">
        <v>126</v>
      </c>
      <c r="P29" s="54"/>
      <c r="Q29" s="55"/>
      <c r="R29" s="109"/>
      <c r="S29" s="101"/>
      <c r="T29" s="101"/>
      <c r="U29" s="98"/>
      <c r="V29" s="106"/>
    </row>
    <row r="30" spans="2:22" ht="19.5" customHeight="1" x14ac:dyDescent="0.25">
      <c r="B30" s="19"/>
      <c r="C30" s="89" t="s">
        <v>71</v>
      </c>
      <c r="D30" s="47" t="e">
        <f>VLOOKUP(D6,Artikel!$K$7:$M$9,2,FALSE)</f>
        <v>#N/A</v>
      </c>
      <c r="E30" s="47" t="e">
        <f>VLOOKUP(D30,Artikel!$L$7:$M$9,2,FALSE)</f>
        <v>#N/A</v>
      </c>
      <c r="F30" s="90">
        <f>F29-1</f>
        <v>0</v>
      </c>
      <c r="G30" s="47"/>
      <c r="H30" s="65"/>
      <c r="I30" s="66"/>
      <c r="J30" s="53"/>
      <c r="K30" s="89" t="s">
        <v>76</v>
      </c>
      <c r="L30" s="47" t="e">
        <f>VLOOKUP(L6,Artikel!$K$3:$M$5,2,FALSE)</f>
        <v>#N/A</v>
      </c>
      <c r="M30" s="47" t="e">
        <f>VLOOKUP(L30,Artikel!$L$3:$M$5,2,FALSE)</f>
        <v>#N/A</v>
      </c>
      <c r="N30" s="94">
        <f>ROUNDUP((L22/6),0)</f>
        <v>1</v>
      </c>
      <c r="O30" s="47"/>
      <c r="P30" s="54"/>
      <c r="Q30" s="55"/>
      <c r="R30" s="109"/>
      <c r="S30" s="101"/>
      <c r="T30" s="101"/>
      <c r="U30" s="98"/>
      <c r="V30" s="106"/>
    </row>
    <row r="31" spans="2:22" ht="19.5" customHeight="1" x14ac:dyDescent="0.25">
      <c r="B31" s="19"/>
      <c r="C31" s="89" t="s">
        <v>69</v>
      </c>
      <c r="D31" s="47" t="e">
        <f>VLOOKUP(D6,Artikel!$K$19:$M$21,2,FALSE)</f>
        <v>#N/A</v>
      </c>
      <c r="E31" s="47" t="e">
        <f>VLOOKUP(D31,Artikel!$L$19:$M$21,2,FALSE)</f>
        <v>#N/A</v>
      </c>
      <c r="F31" s="90">
        <v>1</v>
      </c>
      <c r="G31" s="47"/>
      <c r="H31" s="65"/>
      <c r="I31" s="66"/>
      <c r="J31" s="53"/>
      <c r="K31" s="89" t="s">
        <v>71</v>
      </c>
      <c r="L31" s="47" t="e">
        <f>VLOOKUP(L6,Artikel!$K$7:$M$9,2,FALSE)</f>
        <v>#N/A</v>
      </c>
      <c r="M31" s="47" t="e">
        <f>VLOOKUP(L31,Artikel!$L$7:$M$9,2,FALSE)</f>
        <v>#N/A</v>
      </c>
      <c r="N31" s="94">
        <f>N30-1</f>
        <v>0</v>
      </c>
      <c r="O31" s="47"/>
      <c r="P31" s="54"/>
      <c r="Q31" s="55"/>
      <c r="R31" s="109"/>
      <c r="S31" s="101"/>
      <c r="T31" s="101"/>
      <c r="U31" s="98"/>
      <c r="V31" s="106"/>
    </row>
    <row r="32" spans="2:22" ht="19.5" customHeight="1" x14ac:dyDescent="0.25">
      <c r="B32" s="19"/>
      <c r="C32" s="89" t="s">
        <v>77</v>
      </c>
      <c r="D32" s="47" t="str">
        <f>IF(OR(D7=$C$42,D7=$C$41,D7=$C$44),VLOOKUP(D6,Artikel!$K$11:$M$13,2,FALSE),$C$45)</f>
        <v>nicht notwendig</v>
      </c>
      <c r="E32" s="47" t="str">
        <f>IF(D32=$C$45,"",VLOOKUP(D32,Artikel!$L$3:$M$37,2,FALSE))</f>
        <v/>
      </c>
      <c r="F32" s="90">
        <f>ROUNDUP(($D$22/2),0)</f>
        <v>1</v>
      </c>
      <c r="G32" s="47"/>
      <c r="H32" s="65"/>
      <c r="I32" s="66"/>
      <c r="J32" s="53"/>
      <c r="K32" s="89" t="s">
        <v>69</v>
      </c>
      <c r="L32" s="47" t="e">
        <f>VLOOKUP(L6,Artikel!$K$19:$M$21,2,FALSE)</f>
        <v>#N/A</v>
      </c>
      <c r="M32" s="47" t="e">
        <f>VLOOKUP(L32,Artikel!$L$19:$M$21,2,FALSE)</f>
        <v>#N/A</v>
      </c>
      <c r="N32" s="94">
        <v>1</v>
      </c>
      <c r="O32" s="47"/>
      <c r="P32" s="54"/>
      <c r="Q32" s="55"/>
      <c r="R32" s="109"/>
      <c r="S32" s="101"/>
      <c r="T32" s="101"/>
      <c r="U32" s="98"/>
      <c r="V32" s="106"/>
    </row>
    <row r="33" spans="1:22" ht="19.5" customHeight="1" x14ac:dyDescent="0.25">
      <c r="B33" s="19"/>
      <c r="C33" s="89" t="s">
        <v>102</v>
      </c>
      <c r="D33" s="47" t="str">
        <f>IF(D7=$C$43,VLOOKUP(D6,Artikel!$K$15:$M$17,2,FALSE),$C$45)</f>
        <v>nicht notwendig</v>
      </c>
      <c r="E33" s="47" t="str">
        <f>IF(D33=$C$45,"",VLOOKUP(D33,Artikel!$L$4:$M$38,2,FALSE))</f>
        <v/>
      </c>
      <c r="F33" s="90">
        <f>ROUNDUP(($D$22/2),0)</f>
        <v>1</v>
      </c>
      <c r="G33" s="47"/>
      <c r="H33" s="65"/>
      <c r="I33" s="66"/>
      <c r="J33" s="53"/>
      <c r="K33" s="89" t="s">
        <v>77</v>
      </c>
      <c r="L33" s="47" t="str">
        <f>IF(OR(L7=$C$42,L7=$C$41,L7=$C$44),VLOOKUP(L6,Artikel!$K$11:$M$13,2,FALSE),$C$45)</f>
        <v>nicht notwendig</v>
      </c>
      <c r="M33" s="47" t="str">
        <f>IF(L33=$C$45,"",VLOOKUP(L33,Artikel!$L$3:$M$37,2,FALSE))</f>
        <v/>
      </c>
      <c r="N33" s="94">
        <f>ROUNDUP(($L$22/2),0)</f>
        <v>1</v>
      </c>
      <c r="O33" s="47"/>
      <c r="P33" s="54"/>
      <c r="Q33" s="55"/>
      <c r="R33" s="109"/>
      <c r="S33" s="101"/>
      <c r="T33" s="101"/>
      <c r="U33" s="98"/>
      <c r="V33" s="106"/>
    </row>
    <row r="34" spans="1:22" ht="19.5" customHeight="1" x14ac:dyDescent="0.25">
      <c r="B34" s="19"/>
      <c r="C34" s="89" t="s">
        <v>61</v>
      </c>
      <c r="D34" s="47" t="str">
        <f>IF(D7=$C$44,VLOOKUP(D6,Artikel!$K$27:$M$29,2,FALSE),$C$45)</f>
        <v>nicht notwendig</v>
      </c>
      <c r="E34" s="47" t="str">
        <f>IF(D34=$C$45,"",VLOOKUP(D34,Artikel!$L$5:$M$39,2,FALSE))</f>
        <v/>
      </c>
      <c r="F34" s="90">
        <f>ROUNDUP(($D$22/2),0)</f>
        <v>1</v>
      </c>
      <c r="G34" s="47"/>
      <c r="H34" s="65"/>
      <c r="I34" s="66"/>
      <c r="J34" s="53"/>
      <c r="K34" s="89" t="s">
        <v>102</v>
      </c>
      <c r="L34" s="47" t="str">
        <f>IF(L7=$C$43,VLOOKUP(L6,Artikel!$K$15:$M$17,2,FALSE),$C$45)</f>
        <v>nicht notwendig</v>
      </c>
      <c r="M34" s="47" t="str">
        <f>IF(L34=$C$45,"",VLOOKUP(L34,Artikel!$L$4:$M$38,2,FALSE))</f>
        <v/>
      </c>
      <c r="N34" s="94">
        <f>ROUNDUP(($L$22/2),0)</f>
        <v>1</v>
      </c>
      <c r="O34" s="47"/>
      <c r="P34" s="54"/>
      <c r="Q34" s="55"/>
      <c r="R34" s="109"/>
      <c r="S34" s="101"/>
      <c r="T34" s="101"/>
      <c r="U34" s="98"/>
      <c r="V34" s="106"/>
    </row>
    <row r="35" spans="1:22" ht="19.5" customHeight="1" x14ac:dyDescent="0.25">
      <c r="B35" s="19"/>
      <c r="C35" s="89" t="s">
        <v>49</v>
      </c>
      <c r="D35" s="47" t="str">
        <f>IF(D7=$C$41,VLOOKUP(D6,Artikel!$K$23:$M$25,2,FALSE),$C$45)</f>
        <v>nicht notwendig</v>
      </c>
      <c r="E35" s="47" t="str">
        <f>IF(D35=$C$45,"",VLOOKUP(D35,Artikel!$L$6:$M$40,2,FALSE))</f>
        <v/>
      </c>
      <c r="F35" s="90">
        <f>ROUNDUP(($D$22/2),0)</f>
        <v>1</v>
      </c>
      <c r="G35" s="96"/>
      <c r="H35" s="65"/>
      <c r="I35" s="66"/>
      <c r="J35" s="53"/>
      <c r="K35" s="89" t="s">
        <v>61</v>
      </c>
      <c r="L35" s="47" t="str">
        <f>IF(L7=$C$44,VLOOKUP(L6,Artikel!$K$27:$M$29,2,FALSE),$C$45)</f>
        <v>nicht notwendig</v>
      </c>
      <c r="M35" s="47" t="str">
        <f>IF(L35=$C$45,"",VLOOKUP(L35,Artikel!$L$5:$M$39,2,FALSE))</f>
        <v/>
      </c>
      <c r="N35" s="94">
        <f>ROUNDUP(($L$22/2),0)</f>
        <v>1</v>
      </c>
      <c r="O35" s="47"/>
      <c r="P35" s="54"/>
      <c r="Q35" s="55"/>
      <c r="R35" s="109"/>
      <c r="S35" s="101"/>
      <c r="T35" s="101"/>
      <c r="U35" s="98"/>
      <c r="V35" s="106"/>
    </row>
    <row r="36" spans="1:22" ht="19.5" customHeight="1" x14ac:dyDescent="0.25">
      <c r="B36" s="19"/>
      <c r="C36" s="89" t="s">
        <v>78</v>
      </c>
      <c r="D36" s="47" t="str">
        <f>IF(D7=$C$41,VLOOKUP(D6,Artikel!$K$35:$M$37,2,FALSE),$C$45)</f>
        <v>nicht notwendig</v>
      </c>
      <c r="E36" s="47" t="str">
        <f>IF(D36=$C$45,"",VLOOKUP(D36,Artikel!$L$7:$M$41,2,FALSE))</f>
        <v/>
      </c>
      <c r="F36" s="90">
        <f>ROUNDUP(($D$22/2),0)*2</f>
        <v>2</v>
      </c>
      <c r="G36" s="47"/>
      <c r="H36" s="92"/>
      <c r="I36" s="93"/>
      <c r="J36" s="53"/>
      <c r="K36" s="89" t="s">
        <v>49</v>
      </c>
      <c r="L36" s="47" t="str">
        <f>IF(L7=$C$41,VLOOKUP(L6,Artikel!$K$23:$M$25,2,FALSE),$C$45)</f>
        <v>nicht notwendig</v>
      </c>
      <c r="M36" s="47" t="str">
        <f>IF(L36=$C$45,"",VLOOKUP(L36,Artikel!$L$6:$M$40,2,FALSE))</f>
        <v/>
      </c>
      <c r="N36" s="94">
        <f>ROUNDUP(($L$22/2),0)</f>
        <v>1</v>
      </c>
      <c r="O36" s="96"/>
      <c r="P36" s="54"/>
      <c r="Q36" s="55"/>
      <c r="R36" s="109"/>
      <c r="S36" s="101"/>
      <c r="T36" s="101"/>
      <c r="U36" s="98"/>
      <c r="V36" s="106"/>
    </row>
    <row r="37" spans="1:22" ht="19.5" customHeight="1" x14ac:dyDescent="0.25">
      <c r="A37" s="30"/>
      <c r="B37" s="19"/>
      <c r="C37" s="67"/>
      <c r="D37" s="68"/>
      <c r="E37" s="67"/>
      <c r="F37" s="67"/>
      <c r="G37" s="67"/>
      <c r="H37" s="65"/>
      <c r="I37" s="71"/>
      <c r="J37" s="53"/>
      <c r="K37" s="97" t="s">
        <v>78</v>
      </c>
      <c r="L37" s="47" t="str">
        <f>IF(L7=$C$41,VLOOKUP(L6,Artikel!$K$35:$M$37,2,FALSE),$C$45)</f>
        <v>nicht notwendig</v>
      </c>
      <c r="M37" s="47" t="str">
        <f>IF(L37=$C$45,"",VLOOKUP(L37,Artikel!$L$7:$M$41,2,FALSE))</f>
        <v/>
      </c>
      <c r="N37" s="94">
        <f>ROUNDUP(($L$22/2),0)*2</f>
        <v>2</v>
      </c>
      <c r="O37" s="47"/>
      <c r="P37" s="54"/>
      <c r="Q37" s="55"/>
      <c r="R37" s="109"/>
      <c r="S37" s="101"/>
      <c r="T37" s="101"/>
      <c r="U37" s="98"/>
      <c r="V37" s="106"/>
    </row>
    <row r="38" spans="1:22" hidden="1" x14ac:dyDescent="0.25">
      <c r="A38" s="30"/>
      <c r="B38" s="19"/>
      <c r="C38" s="30"/>
      <c r="D38" s="31"/>
      <c r="E38" s="30"/>
      <c r="F38" s="30"/>
      <c r="G38" s="30"/>
      <c r="H38" s="29"/>
      <c r="J38" s="25"/>
      <c r="K38" s="30"/>
      <c r="L38" s="31"/>
      <c r="M38" s="30"/>
      <c r="N38" s="30"/>
      <c r="O38" s="30"/>
      <c r="P38" s="26"/>
      <c r="R38" s="105"/>
      <c r="S38" s="98"/>
      <c r="T38" s="98"/>
      <c r="U38" s="98"/>
      <c r="V38" s="106"/>
    </row>
    <row r="39" spans="1:22" hidden="1" x14ac:dyDescent="0.25">
      <c r="A39" s="30"/>
      <c r="B39" s="19"/>
      <c r="C39" s="30"/>
      <c r="D39" s="31"/>
      <c r="E39" s="30"/>
      <c r="F39" s="30"/>
      <c r="G39" s="30"/>
      <c r="H39" s="29"/>
      <c r="J39" s="25"/>
      <c r="K39" s="30"/>
      <c r="L39" s="30"/>
      <c r="M39" s="30"/>
      <c r="N39" s="30"/>
      <c r="O39" s="30"/>
      <c r="P39" s="26"/>
      <c r="R39" s="105"/>
      <c r="S39" s="98"/>
      <c r="T39" s="98"/>
      <c r="U39" s="98"/>
      <c r="V39" s="106"/>
    </row>
    <row r="40" spans="1:22" hidden="1" x14ac:dyDescent="0.25">
      <c r="A40" s="30"/>
      <c r="B40" s="19"/>
      <c r="C40" s="33" t="s">
        <v>106</v>
      </c>
      <c r="D40" s="30"/>
      <c r="E40" s="30"/>
      <c r="F40" s="30"/>
      <c r="G40" s="30"/>
      <c r="H40" s="29"/>
      <c r="J40" s="25"/>
      <c r="K40" s="33"/>
      <c r="L40" s="30"/>
      <c r="M40" s="30"/>
      <c r="N40" s="30"/>
      <c r="O40" s="30"/>
      <c r="P40" s="26"/>
      <c r="R40" s="105"/>
      <c r="S40" s="98"/>
      <c r="T40" s="98"/>
      <c r="U40" s="98"/>
      <c r="V40" s="106"/>
    </row>
    <row r="41" spans="1:22" hidden="1" x14ac:dyDescent="0.25">
      <c r="A41" s="30"/>
      <c r="B41" s="19"/>
      <c r="C41" s="33" t="s">
        <v>49</v>
      </c>
      <c r="D41" s="34" t="s">
        <v>103</v>
      </c>
      <c r="E41" s="30"/>
      <c r="F41" s="30"/>
      <c r="G41" s="30"/>
      <c r="H41" s="29"/>
      <c r="J41" s="25"/>
      <c r="K41" s="33"/>
      <c r="L41" s="34"/>
      <c r="M41" s="30"/>
      <c r="N41" s="30"/>
      <c r="O41" s="30"/>
      <c r="P41" s="26"/>
      <c r="R41" s="105"/>
      <c r="S41" s="98"/>
      <c r="T41" s="98"/>
      <c r="U41" s="98"/>
      <c r="V41" s="106"/>
    </row>
    <row r="42" spans="1:22" hidden="1" x14ac:dyDescent="0.25">
      <c r="A42" s="30"/>
      <c r="B42" s="19"/>
      <c r="C42" s="33" t="s">
        <v>131</v>
      </c>
      <c r="D42" s="34" t="s">
        <v>103</v>
      </c>
      <c r="E42" s="30"/>
      <c r="F42" s="30"/>
      <c r="G42" s="30"/>
      <c r="H42" s="29"/>
      <c r="J42" s="25"/>
      <c r="K42" s="33"/>
      <c r="L42" s="34"/>
      <c r="M42" s="30"/>
      <c r="N42" s="30"/>
      <c r="O42" s="30"/>
      <c r="P42" s="26"/>
      <c r="R42" s="105"/>
      <c r="S42" s="98"/>
      <c r="T42" s="98"/>
      <c r="U42" s="98"/>
      <c r="V42" s="106"/>
    </row>
    <row r="43" spans="1:22" hidden="1" x14ac:dyDescent="0.25">
      <c r="A43" s="30"/>
      <c r="B43" s="19"/>
      <c r="C43" s="33" t="s">
        <v>102</v>
      </c>
      <c r="D43" s="34"/>
      <c r="E43" s="30"/>
      <c r="F43" s="30"/>
      <c r="G43" s="30"/>
      <c r="H43" s="29"/>
      <c r="J43" s="25"/>
      <c r="K43" s="33"/>
      <c r="L43" s="34"/>
      <c r="M43" s="30"/>
      <c r="N43" s="30"/>
      <c r="O43" s="30"/>
      <c r="P43" s="26"/>
      <c r="R43" s="105"/>
      <c r="S43" s="98"/>
      <c r="T43" s="98"/>
      <c r="U43" s="98"/>
      <c r="V43" s="106"/>
    </row>
    <row r="44" spans="1:22" hidden="1" x14ac:dyDescent="0.25">
      <c r="A44" s="30"/>
      <c r="B44" s="19"/>
      <c r="C44" s="33" t="s">
        <v>61</v>
      </c>
      <c r="D44" s="34" t="s">
        <v>103</v>
      </c>
      <c r="E44" s="30"/>
      <c r="F44" s="30"/>
      <c r="G44" s="30"/>
      <c r="H44" s="29"/>
      <c r="J44" s="25"/>
      <c r="K44" s="33"/>
      <c r="L44" s="34"/>
      <c r="M44" s="30"/>
      <c r="N44" s="30"/>
      <c r="O44" s="30"/>
      <c r="P44" s="26"/>
      <c r="R44" s="105"/>
      <c r="S44" s="98"/>
      <c r="T44" s="98"/>
      <c r="U44" s="98"/>
      <c r="V44" s="106"/>
    </row>
    <row r="45" spans="1:22" hidden="1" x14ac:dyDescent="0.25">
      <c r="A45" s="30"/>
      <c r="B45" s="19"/>
      <c r="C45" s="33" t="s">
        <v>104</v>
      </c>
      <c r="D45" s="35"/>
      <c r="E45" s="30"/>
      <c r="F45" s="30"/>
      <c r="G45" s="30"/>
      <c r="H45" s="29"/>
      <c r="J45" s="25"/>
      <c r="K45" s="33"/>
      <c r="L45" s="35"/>
      <c r="M45" s="30"/>
      <c r="N45" s="30"/>
      <c r="O45" s="30"/>
      <c r="P45" s="26"/>
      <c r="R45" s="105"/>
      <c r="S45" s="98"/>
      <c r="T45" s="98"/>
      <c r="U45" s="98"/>
      <c r="V45" s="106"/>
    </row>
    <row r="46" spans="1:22" hidden="1" x14ac:dyDescent="0.25">
      <c r="A46" s="30"/>
      <c r="B46" s="19"/>
      <c r="C46" s="33"/>
      <c r="D46" s="35"/>
      <c r="E46" s="30"/>
      <c r="F46" s="30"/>
      <c r="G46" s="30"/>
      <c r="H46" s="29"/>
      <c r="J46" s="25"/>
      <c r="K46" s="33"/>
      <c r="L46" s="35"/>
      <c r="M46" s="30"/>
      <c r="N46" s="30"/>
      <c r="O46" s="30"/>
      <c r="P46" s="26"/>
      <c r="R46" s="105"/>
      <c r="S46" s="98"/>
      <c r="T46" s="98"/>
      <c r="U46" s="98"/>
      <c r="V46" s="106"/>
    </row>
    <row r="47" spans="1:22" hidden="1" x14ac:dyDescent="0.25">
      <c r="A47" s="30"/>
      <c r="B47" s="19"/>
      <c r="C47" s="34" t="s">
        <v>21</v>
      </c>
      <c r="D47" s="33" t="s">
        <v>109</v>
      </c>
      <c r="E47" s="33" t="e">
        <f>VLOOKUP(D6,C47:D49,2,FALSE)</f>
        <v>#N/A</v>
      </c>
      <c r="F47" s="30"/>
      <c r="G47" s="30"/>
      <c r="H47" s="29"/>
      <c r="J47" s="25"/>
      <c r="K47" s="34"/>
      <c r="L47" s="33"/>
      <c r="M47" s="33"/>
      <c r="N47" s="30"/>
      <c r="O47" s="30"/>
      <c r="P47" s="26"/>
      <c r="R47" s="105"/>
      <c r="S47" s="98"/>
      <c r="T47" s="98"/>
      <c r="U47" s="98"/>
      <c r="V47" s="106"/>
    </row>
    <row r="48" spans="1:22" hidden="1" x14ac:dyDescent="0.25">
      <c r="A48" s="30"/>
      <c r="B48" s="19"/>
      <c r="C48" s="34" t="s">
        <v>25</v>
      </c>
      <c r="D48" s="33" t="s">
        <v>110</v>
      </c>
      <c r="E48" s="33"/>
      <c r="F48" s="30"/>
      <c r="G48" s="30"/>
      <c r="H48" s="29"/>
      <c r="J48" s="25"/>
      <c r="K48" s="34"/>
      <c r="L48" s="33"/>
      <c r="M48" s="33"/>
      <c r="N48" s="30"/>
      <c r="O48" s="30"/>
      <c r="P48" s="26"/>
      <c r="R48" s="105"/>
      <c r="S48" s="98"/>
      <c r="T48" s="98"/>
      <c r="U48" s="98"/>
      <c r="V48" s="106"/>
    </row>
    <row r="49" spans="1:22" hidden="1" x14ac:dyDescent="0.25">
      <c r="A49" s="30"/>
      <c r="B49" s="19"/>
      <c r="C49" s="34" t="s">
        <v>58</v>
      </c>
      <c r="D49" s="33" t="s">
        <v>112</v>
      </c>
      <c r="E49" s="33"/>
      <c r="F49" s="30"/>
      <c r="G49" s="30"/>
      <c r="H49" s="29"/>
      <c r="J49" s="25"/>
      <c r="K49" s="34"/>
      <c r="L49" s="33"/>
      <c r="M49" s="33"/>
      <c r="N49" s="30"/>
      <c r="O49" s="30"/>
      <c r="P49" s="26"/>
      <c r="R49" s="105"/>
      <c r="S49" s="98"/>
      <c r="T49" s="98"/>
      <c r="U49" s="98"/>
      <c r="V49" s="106"/>
    </row>
    <row r="50" spans="1:22" hidden="1" x14ac:dyDescent="0.25">
      <c r="A50" s="30"/>
      <c r="B50" s="19"/>
      <c r="C50" s="34" t="s">
        <v>21</v>
      </c>
      <c r="D50" s="33" t="s">
        <v>113</v>
      </c>
      <c r="E50" s="33" t="e">
        <f>VLOOKUP(L6,C50:D52,2,FALSE)</f>
        <v>#N/A</v>
      </c>
      <c r="F50" s="30"/>
      <c r="G50" s="30"/>
      <c r="H50" s="29"/>
      <c r="J50" s="25"/>
      <c r="K50" s="34"/>
      <c r="L50" s="33"/>
      <c r="M50" s="33"/>
      <c r="N50" s="30"/>
      <c r="O50" s="30"/>
      <c r="P50" s="26"/>
      <c r="R50" s="105"/>
      <c r="S50" s="98"/>
      <c r="T50" s="98"/>
      <c r="U50" s="98"/>
      <c r="V50" s="106"/>
    </row>
    <row r="51" spans="1:22" hidden="1" x14ac:dyDescent="0.25">
      <c r="A51" s="30"/>
      <c r="B51" s="19"/>
      <c r="C51" s="34" t="s">
        <v>25</v>
      </c>
      <c r="D51" s="33" t="s">
        <v>114</v>
      </c>
      <c r="E51" s="33"/>
      <c r="F51" s="30"/>
      <c r="G51" s="30"/>
      <c r="H51" s="29"/>
      <c r="J51" s="25"/>
      <c r="K51" s="34"/>
      <c r="L51" s="33"/>
      <c r="M51" s="33"/>
      <c r="N51" s="30"/>
      <c r="O51" s="30"/>
      <c r="P51" s="26"/>
      <c r="R51" s="105"/>
      <c r="S51" s="98"/>
      <c r="T51" s="98"/>
      <c r="U51" s="98"/>
      <c r="V51" s="106"/>
    </row>
    <row r="52" spans="1:22" hidden="1" x14ac:dyDescent="0.25">
      <c r="A52" s="30"/>
      <c r="B52" s="19"/>
      <c r="C52" s="34" t="s">
        <v>58</v>
      </c>
      <c r="D52" s="33" t="s">
        <v>111</v>
      </c>
      <c r="E52" s="33"/>
      <c r="F52" s="30"/>
      <c r="G52" s="30"/>
      <c r="H52" s="29"/>
      <c r="J52" s="25"/>
      <c r="K52" s="34"/>
      <c r="L52" s="33"/>
      <c r="M52" s="33"/>
      <c r="N52" s="30"/>
      <c r="O52" s="30"/>
      <c r="P52" s="26"/>
      <c r="R52" s="105"/>
      <c r="S52" s="98"/>
      <c r="T52" s="98"/>
      <c r="U52" s="98"/>
      <c r="V52" s="106"/>
    </row>
    <row r="53" spans="1:22" hidden="1" x14ac:dyDescent="0.25">
      <c r="A53" s="30"/>
      <c r="B53" s="19"/>
      <c r="C53" s="30"/>
      <c r="D53" s="31"/>
      <c r="E53" s="30"/>
      <c r="F53" s="30"/>
      <c r="G53" s="30"/>
      <c r="H53" s="29"/>
      <c r="J53" s="25"/>
      <c r="K53" s="30"/>
      <c r="L53" s="31"/>
      <c r="M53" s="30"/>
      <c r="N53" s="30"/>
      <c r="O53" s="30"/>
      <c r="P53" s="26"/>
      <c r="R53" s="105"/>
      <c r="S53" s="98"/>
      <c r="T53" s="98"/>
      <c r="U53" s="98"/>
      <c r="V53" s="106"/>
    </row>
    <row r="54" spans="1:22" ht="1.5" customHeight="1" x14ac:dyDescent="0.25">
      <c r="A54" s="30"/>
      <c r="B54" s="19"/>
      <c r="C54" s="30"/>
      <c r="D54" s="31"/>
      <c r="E54" s="30"/>
      <c r="F54" s="30"/>
      <c r="G54" s="30"/>
      <c r="H54" s="29"/>
      <c r="J54" s="25"/>
      <c r="K54" s="30"/>
      <c r="L54" s="31"/>
      <c r="M54" s="30"/>
      <c r="N54" s="30"/>
      <c r="O54" s="30"/>
      <c r="P54" s="26"/>
      <c r="R54" s="105"/>
      <c r="S54" s="98"/>
      <c r="T54" s="98"/>
      <c r="U54" s="98"/>
      <c r="V54" s="106"/>
    </row>
    <row r="55" spans="1:22" ht="6" customHeight="1" thickBot="1" x14ac:dyDescent="0.3">
      <c r="A55" s="30"/>
      <c r="B55" s="36"/>
      <c r="C55" s="37"/>
      <c r="D55" s="38"/>
      <c r="E55" s="37"/>
      <c r="F55" s="37"/>
      <c r="G55" s="37"/>
      <c r="H55" s="39"/>
      <c r="J55" s="40"/>
      <c r="K55" s="37"/>
      <c r="L55" s="38"/>
      <c r="M55" s="37"/>
      <c r="N55" s="37"/>
      <c r="O55" s="37"/>
      <c r="P55" s="41"/>
      <c r="R55" s="110"/>
      <c r="S55" s="111"/>
      <c r="T55" s="111"/>
      <c r="U55" s="111"/>
      <c r="V55" s="112"/>
    </row>
    <row r="56" spans="1:22" x14ac:dyDescent="0.25">
      <c r="A56" s="30"/>
      <c r="B56" s="30"/>
      <c r="C56" s="30"/>
      <c r="D56" s="31"/>
      <c r="E56" s="30"/>
      <c r="F56" s="30"/>
      <c r="G56" s="30"/>
      <c r="H56" s="32"/>
    </row>
    <row r="57" spans="1:22" x14ac:dyDescent="0.25">
      <c r="A57" s="30"/>
      <c r="B57" s="30"/>
      <c r="C57" s="30"/>
      <c r="D57" s="31"/>
      <c r="E57" s="30"/>
      <c r="F57" s="30"/>
      <c r="G57" s="30"/>
      <c r="H57" s="32"/>
    </row>
    <row r="58" spans="1:22" x14ac:dyDescent="0.25">
      <c r="A58" s="30"/>
      <c r="B58" s="30"/>
      <c r="C58" s="30"/>
      <c r="D58" s="31"/>
      <c r="E58" s="30"/>
      <c r="F58" s="30"/>
      <c r="G58" s="30"/>
      <c r="H58" s="32"/>
      <c r="L58" s="9"/>
    </row>
    <row r="59" spans="1:22" x14ac:dyDescent="0.25">
      <c r="A59" s="30"/>
      <c r="B59" s="30"/>
      <c r="C59" s="30"/>
      <c r="D59" s="31"/>
      <c r="E59" s="30"/>
      <c r="F59" s="30"/>
      <c r="G59" s="30"/>
      <c r="H59" s="32"/>
    </row>
    <row r="60" spans="1:22" x14ac:dyDescent="0.25">
      <c r="A60" s="30"/>
      <c r="B60" s="30"/>
      <c r="C60" s="30"/>
      <c r="D60" s="31"/>
      <c r="E60" s="30"/>
      <c r="F60" s="30"/>
      <c r="G60" s="30"/>
      <c r="H60" s="32"/>
    </row>
  </sheetData>
  <sheetProtection password="CC0C" sheet="1" objects="1" scenarios="1"/>
  <mergeCells count="12">
    <mergeCell ref="L9:M9"/>
    <mergeCell ref="C16:G16"/>
    <mergeCell ref="L12:M12"/>
    <mergeCell ref="K16:O16"/>
    <mergeCell ref="L6:M6"/>
    <mergeCell ref="L7:M7"/>
    <mergeCell ref="L8:M8"/>
    <mergeCell ref="D6:E6"/>
    <mergeCell ref="D7:E7"/>
    <mergeCell ref="D8:E8"/>
    <mergeCell ref="D9:E9"/>
    <mergeCell ref="D12:E12"/>
  </mergeCells>
  <conditionalFormatting sqref="C25:F35">
    <cfRule type="containsText" dxfId="25" priority="12" operator="containsText" text="nicht verfügbar">
      <formula>NOT(ISERROR(SEARCH("nicht verfügbar",C25)))</formula>
    </cfRule>
  </conditionalFormatting>
  <conditionalFormatting sqref="C36:F36">
    <cfRule type="containsText" dxfId="24" priority="3" operator="containsText" text="nicht verfügbar">
      <formula>NOT(ISERROR(SEARCH("nicht verfügbar",C36)))</formula>
    </cfRule>
  </conditionalFormatting>
  <conditionalFormatting sqref="K25:K37">
    <cfRule type="containsText" dxfId="23" priority="2" operator="containsText" text="nicht verfügbar">
      <formula>NOT(ISERROR(SEARCH("nicht verfügbar",K25)))</formula>
    </cfRule>
  </conditionalFormatting>
  <conditionalFormatting sqref="L25:O25 L30:O35 L29:N29 L37:O37 L36:N36 L27:O28 L26:N26">
    <cfRule type="containsText" dxfId="22" priority="1" operator="containsText" text="nicht verfügbar">
      <formula>NOT(ISERROR(SEARCH("nicht verfügbar",L25)))</formula>
    </cfRule>
  </conditionalFormatting>
  <dataValidations xWindow="525" yWindow="456" count="7">
    <dataValidation type="list" allowBlank="1" showInputMessage="1" showErrorMessage="1" sqref="L6">
      <formula1>AuswahlfeldSystem</formula1>
    </dataValidation>
    <dataValidation type="list" allowBlank="1" showInputMessage="1" showErrorMessage="1" sqref="L7">
      <formula1>AuswahlfeldBefestigung</formula1>
    </dataValidation>
    <dataValidation type="list" allowBlank="1" showInputMessage="1" showErrorMessage="1" sqref="D12">
      <formula1>INDIRECT($E$47)</formula1>
    </dataValidation>
    <dataValidation type="list" allowBlank="1" showInputMessage="1" showErrorMessage="1" sqref="L12:M12">
      <formula1>INDIRECT(E50)</formula1>
    </dataValidation>
    <dataValidation type="list" allowBlank="1" showErrorMessage="1" sqref="D6:E6">
      <formula1>AuswahlfeldSystem</formula1>
    </dataValidation>
    <dataValidation type="list" allowBlank="1" showErrorMessage="1" sqref="D7:E7">
      <formula1>AuswahlfeldBefestigung</formula1>
    </dataValidation>
    <dataValidation allowBlank="1" showErrorMessage="1" sqref="D8:E9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/>
  </sheetViews>
  <sheetFormatPr baseColWidth="10" defaultRowHeight="15" x14ac:dyDescent="0.25"/>
  <cols>
    <col min="1" max="1" width="34.7109375" bestFit="1" customWidth="1"/>
    <col min="2" max="2" width="35.5703125" style="1" bestFit="1" customWidth="1"/>
    <col min="3" max="3" width="28.140625" bestFit="1" customWidth="1"/>
    <col min="4" max="4" width="28.140625" style="1" customWidth="1"/>
    <col min="5" max="5" width="17" bestFit="1" customWidth="1"/>
    <col min="6" max="6" width="17" style="1" customWidth="1"/>
    <col min="7" max="7" width="33.28515625" bestFit="1" customWidth="1"/>
    <col min="8" max="8" width="33.28515625" style="1" customWidth="1"/>
    <col min="9" max="9" width="31" bestFit="1" customWidth="1"/>
    <col min="10" max="10" width="31" style="1" customWidth="1"/>
    <col min="11" max="11" width="14.7109375" bestFit="1" customWidth="1"/>
    <col min="12" max="12" width="14.7109375" style="1" customWidth="1"/>
    <col min="13" max="13" width="17.42578125" bestFit="1" customWidth="1"/>
    <col min="14" max="14" width="17.42578125" style="1" customWidth="1"/>
    <col min="15" max="15" width="18.7109375" bestFit="1" customWidth="1"/>
    <col min="16" max="16" width="18.7109375" style="1" customWidth="1"/>
    <col min="17" max="17" width="14.42578125" bestFit="1" customWidth="1"/>
  </cols>
  <sheetData>
    <row r="1" spans="1:3" s="3" customFormat="1" x14ac:dyDescent="0.25">
      <c r="A1" s="3" t="s">
        <v>75</v>
      </c>
      <c r="C1" s="3" t="s">
        <v>73</v>
      </c>
    </row>
    <row r="2" spans="1:3" x14ac:dyDescent="0.25">
      <c r="A2" t="s">
        <v>21</v>
      </c>
      <c r="C2" s="1" t="s">
        <v>49</v>
      </c>
    </row>
    <row r="3" spans="1:3" x14ac:dyDescent="0.25">
      <c r="A3" t="s">
        <v>25</v>
      </c>
      <c r="C3" s="1" t="s">
        <v>131</v>
      </c>
    </row>
    <row r="4" spans="1:3" x14ac:dyDescent="0.25">
      <c r="A4" t="s">
        <v>58</v>
      </c>
      <c r="C4" s="1" t="s">
        <v>102</v>
      </c>
    </row>
    <row r="5" spans="1:3" x14ac:dyDescent="0.25">
      <c r="C5" t="s">
        <v>61</v>
      </c>
    </row>
    <row r="6" spans="1:3" x14ac:dyDescent="0.25">
      <c r="A6" s="4" t="s">
        <v>109</v>
      </c>
    </row>
    <row r="7" spans="1:3" x14ac:dyDescent="0.25">
      <c r="A7" s="5" t="s">
        <v>36</v>
      </c>
    </row>
    <row r="8" spans="1:3" x14ac:dyDescent="0.25">
      <c r="A8" s="5" t="s">
        <v>81</v>
      </c>
    </row>
    <row r="9" spans="1:3" x14ac:dyDescent="0.25">
      <c r="A9" s="5" t="s">
        <v>82</v>
      </c>
    </row>
    <row r="10" spans="1:3" s="1" customFormat="1" x14ac:dyDescent="0.25">
      <c r="A10" s="5"/>
    </row>
    <row r="11" spans="1:3" x14ac:dyDescent="0.25">
      <c r="A11" s="4" t="s">
        <v>110</v>
      </c>
    </row>
    <row r="12" spans="1:3" x14ac:dyDescent="0.25">
      <c r="A12" s="5" t="s">
        <v>0</v>
      </c>
    </row>
    <row r="13" spans="1:3" x14ac:dyDescent="0.25">
      <c r="A13" s="5" t="s">
        <v>1</v>
      </c>
    </row>
    <row r="14" spans="1:3" x14ac:dyDescent="0.25">
      <c r="A14" s="5" t="s">
        <v>2</v>
      </c>
    </row>
    <row r="15" spans="1:3" x14ac:dyDescent="0.25">
      <c r="A15" s="5" t="s">
        <v>3</v>
      </c>
      <c r="C15" s="2"/>
    </row>
    <row r="16" spans="1:3" x14ac:dyDescent="0.25">
      <c r="A16" s="5" t="s">
        <v>4</v>
      </c>
      <c r="C16" s="6"/>
    </row>
    <row r="17" spans="1:3" x14ac:dyDescent="0.25">
      <c r="A17" s="5" t="s">
        <v>5</v>
      </c>
      <c r="C17" s="2"/>
    </row>
    <row r="18" spans="1:3" x14ac:dyDescent="0.25">
      <c r="A18" s="5" t="s">
        <v>6</v>
      </c>
      <c r="C18" s="2"/>
    </row>
    <row r="19" spans="1:3" x14ac:dyDescent="0.25">
      <c r="A19" s="4"/>
      <c r="C19" s="2"/>
    </row>
    <row r="20" spans="1:3" x14ac:dyDescent="0.25">
      <c r="A20" s="4" t="s">
        <v>112</v>
      </c>
      <c r="C20" s="2"/>
    </row>
    <row r="21" spans="1:3" x14ac:dyDescent="0.25">
      <c r="A21" s="5" t="s">
        <v>95</v>
      </c>
      <c r="C21" s="2"/>
    </row>
    <row r="22" spans="1:3" x14ac:dyDescent="0.25">
      <c r="A22" s="5" t="s">
        <v>128</v>
      </c>
      <c r="C22" s="2"/>
    </row>
    <row r="23" spans="1:3" x14ac:dyDescent="0.25">
      <c r="A23" s="4"/>
      <c r="C23" s="2"/>
    </row>
    <row r="24" spans="1:3" x14ac:dyDescent="0.25">
      <c r="A24" s="4"/>
      <c r="C24" s="2"/>
    </row>
    <row r="25" spans="1:3" x14ac:dyDescent="0.25">
      <c r="A25" s="8" t="s">
        <v>113</v>
      </c>
      <c r="C25" s="2"/>
    </row>
    <row r="26" spans="1:3" x14ac:dyDescent="0.25">
      <c r="A26" s="5" t="s">
        <v>42</v>
      </c>
      <c r="C26" s="6"/>
    </row>
    <row r="27" spans="1:3" x14ac:dyDescent="0.25">
      <c r="A27" s="5" t="s">
        <v>86</v>
      </c>
      <c r="C27" s="2"/>
    </row>
    <row r="28" spans="1:3" x14ac:dyDescent="0.25">
      <c r="A28" s="5" t="s">
        <v>87</v>
      </c>
      <c r="C28" s="2"/>
    </row>
    <row r="29" spans="1:3" x14ac:dyDescent="0.25">
      <c r="A29" s="4"/>
      <c r="C29" s="2"/>
    </row>
    <row r="30" spans="1:3" x14ac:dyDescent="0.25">
      <c r="A30" s="8" t="s">
        <v>114</v>
      </c>
    </row>
    <row r="31" spans="1:3" x14ac:dyDescent="0.25">
      <c r="A31" s="5" t="s">
        <v>42</v>
      </c>
      <c r="B31" s="2"/>
      <c r="C31" s="2"/>
    </row>
    <row r="32" spans="1:3" x14ac:dyDescent="0.25">
      <c r="A32" s="5" t="s">
        <v>86</v>
      </c>
      <c r="B32" s="2"/>
      <c r="C32" s="2"/>
    </row>
    <row r="33" spans="1:3" x14ac:dyDescent="0.25">
      <c r="A33" s="5" t="s">
        <v>87</v>
      </c>
      <c r="B33" s="2"/>
      <c r="C33" s="2"/>
    </row>
    <row r="34" spans="1:3" s="1" customFormat="1" x14ac:dyDescent="0.25">
      <c r="A34" s="5"/>
      <c r="B34" s="2"/>
      <c r="C34" s="2"/>
    </row>
    <row r="35" spans="1:3" s="1" customFormat="1" x14ac:dyDescent="0.25">
      <c r="A35" s="5" t="s">
        <v>111</v>
      </c>
      <c r="B35" s="2"/>
      <c r="C35" s="2"/>
    </row>
    <row r="36" spans="1:3" s="1" customFormat="1" x14ac:dyDescent="0.25">
      <c r="A36" s="5" t="s">
        <v>43</v>
      </c>
      <c r="B36" s="2"/>
      <c r="C36" s="2"/>
    </row>
    <row r="37" spans="1:3" x14ac:dyDescent="0.25">
      <c r="A37" s="5" t="s">
        <v>44</v>
      </c>
      <c r="B37" s="2"/>
      <c r="C37" s="2"/>
    </row>
    <row r="38" spans="1:3" x14ac:dyDescent="0.25">
      <c r="A38" s="5" t="s">
        <v>45</v>
      </c>
      <c r="B38" s="2"/>
    </row>
    <row r="39" spans="1:3" x14ac:dyDescent="0.25">
      <c r="A39" s="2"/>
      <c r="B39" s="2"/>
    </row>
    <row r="40" spans="1:3" x14ac:dyDescent="0.25">
      <c r="A40" s="2"/>
      <c r="B40" s="2"/>
    </row>
  </sheetData>
  <sheetProtection password="CC0C" sheet="1" objects="1" scenarios="1" selectLockedCells="1" selectUnlockedCells="1"/>
  <pageMargins left="0.7" right="0.7" top="0.78740157499999996" bottom="0.78740157499999996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70" zoomScaleNormal="70" workbookViewId="0">
      <selection activeCell="M29" sqref="M29"/>
    </sheetView>
  </sheetViews>
  <sheetFormatPr baseColWidth="10" defaultRowHeight="15" x14ac:dyDescent="0.25"/>
  <cols>
    <col min="1" max="1" width="38.5703125" style="2" bestFit="1" customWidth="1"/>
    <col min="2" max="3" width="43" style="2" bestFit="1" customWidth="1"/>
    <col min="4" max="4" width="11.140625" style="2" bestFit="1" customWidth="1"/>
    <col min="5" max="5" width="9.28515625" style="2" customWidth="1"/>
    <col min="6" max="6" width="14.28515625" style="2" bestFit="1" customWidth="1"/>
    <col min="7" max="7" width="11.140625" style="2" bestFit="1" customWidth="1"/>
    <col min="8" max="8" width="37.85546875" style="2" customWidth="1"/>
    <col min="9" max="9" width="11.140625" style="2" bestFit="1" customWidth="1"/>
    <col min="10" max="10" width="11.28515625" style="2" customWidth="1"/>
    <col min="11" max="11" width="14.28515625" style="2" bestFit="1" customWidth="1"/>
    <col min="12" max="12" width="11.140625" style="2" bestFit="1" customWidth="1"/>
    <col min="13" max="13" width="43.85546875" style="2" bestFit="1" customWidth="1"/>
    <col min="14" max="16384" width="11.42578125" style="2"/>
  </cols>
  <sheetData>
    <row r="1" spans="1:13" x14ac:dyDescent="0.25">
      <c r="A1" s="2" t="s">
        <v>80</v>
      </c>
    </row>
    <row r="2" spans="1:13" x14ac:dyDescent="0.25">
      <c r="A2" s="2" t="s">
        <v>57</v>
      </c>
      <c r="B2" s="2" t="s">
        <v>65</v>
      </c>
    </row>
    <row r="3" spans="1:13" x14ac:dyDescent="0.25">
      <c r="A3" s="2" t="s">
        <v>21</v>
      </c>
      <c r="B3" s="2">
        <v>62200421</v>
      </c>
      <c r="C3" s="2" t="s">
        <v>36</v>
      </c>
      <c r="D3" s="2">
        <v>62200421</v>
      </c>
      <c r="F3" s="2" t="s">
        <v>107</v>
      </c>
      <c r="G3" s="2">
        <v>62200437</v>
      </c>
      <c r="H3" s="2" t="s">
        <v>42</v>
      </c>
      <c r="I3" s="2">
        <v>62200437</v>
      </c>
      <c r="K3" s="2" t="s">
        <v>21</v>
      </c>
      <c r="L3" s="2">
        <v>62200440</v>
      </c>
      <c r="M3" s="2" t="s">
        <v>88</v>
      </c>
    </row>
    <row r="4" spans="1:13" x14ac:dyDescent="0.25">
      <c r="A4" s="2" t="s">
        <v>21</v>
      </c>
      <c r="B4" s="2">
        <v>62200442</v>
      </c>
      <c r="C4" s="2" t="s">
        <v>81</v>
      </c>
      <c r="D4" s="2">
        <v>62200442</v>
      </c>
      <c r="F4" s="2" t="s">
        <v>107</v>
      </c>
      <c r="G4" s="2">
        <v>62200438</v>
      </c>
      <c r="H4" s="2" t="s">
        <v>86</v>
      </c>
      <c r="I4" s="2">
        <v>62200438</v>
      </c>
      <c r="K4" s="2" t="s">
        <v>25</v>
      </c>
      <c r="L4" s="2">
        <v>62200444</v>
      </c>
      <c r="M4" s="2" t="s">
        <v>91</v>
      </c>
    </row>
    <row r="5" spans="1:13" x14ac:dyDescent="0.25">
      <c r="A5" s="2" t="s">
        <v>21</v>
      </c>
      <c r="B5" s="2">
        <v>62200477</v>
      </c>
      <c r="C5" s="2" t="s">
        <v>82</v>
      </c>
      <c r="D5" s="2">
        <v>62200477</v>
      </c>
      <c r="F5" s="2" t="s">
        <v>107</v>
      </c>
      <c r="G5" s="2">
        <v>62200439</v>
      </c>
      <c r="H5" s="2" t="s">
        <v>87</v>
      </c>
      <c r="I5" s="2">
        <v>62200439</v>
      </c>
      <c r="K5" s="2" t="s">
        <v>58</v>
      </c>
      <c r="L5" s="2">
        <v>62200454</v>
      </c>
      <c r="M5" s="2" t="s">
        <v>97</v>
      </c>
    </row>
    <row r="6" spans="1:13" x14ac:dyDescent="0.25">
      <c r="A6" s="2" t="s">
        <v>25</v>
      </c>
      <c r="B6" s="2">
        <v>62200464</v>
      </c>
      <c r="C6" s="2" t="s">
        <v>0</v>
      </c>
      <c r="D6" s="2">
        <v>62200464</v>
      </c>
    </row>
    <row r="7" spans="1:13" x14ac:dyDescent="0.25">
      <c r="A7" s="2" t="s">
        <v>25</v>
      </c>
      <c r="B7" s="2">
        <v>62200479</v>
      </c>
      <c r="C7" s="2" t="s">
        <v>1</v>
      </c>
      <c r="D7" s="2">
        <v>62200479</v>
      </c>
      <c r="F7" s="2" t="s">
        <v>58</v>
      </c>
      <c r="G7" s="2">
        <v>62200130</v>
      </c>
      <c r="H7" s="2" t="s">
        <v>43</v>
      </c>
      <c r="I7" s="2">
        <v>62200130</v>
      </c>
      <c r="K7" s="2" t="s">
        <v>21</v>
      </c>
      <c r="L7" s="2">
        <v>62200424</v>
      </c>
      <c r="M7" s="2" t="s">
        <v>22</v>
      </c>
    </row>
    <row r="8" spans="1:13" x14ac:dyDescent="0.25">
      <c r="A8" s="2" t="s">
        <v>25</v>
      </c>
      <c r="B8" s="2">
        <v>62200419</v>
      </c>
      <c r="C8" s="2" t="s">
        <v>2</v>
      </c>
      <c r="D8" s="2">
        <v>62200419</v>
      </c>
      <c r="F8" s="2" t="s">
        <v>58</v>
      </c>
      <c r="G8" s="2">
        <v>62200463</v>
      </c>
      <c r="H8" s="2" t="s">
        <v>44</v>
      </c>
      <c r="I8" s="2">
        <v>62200463</v>
      </c>
      <c r="K8" s="2" t="s">
        <v>25</v>
      </c>
      <c r="L8" s="2">
        <v>62200445</v>
      </c>
      <c r="M8" s="2" t="s">
        <v>26</v>
      </c>
    </row>
    <row r="9" spans="1:13" x14ac:dyDescent="0.25">
      <c r="A9" s="2" t="s">
        <v>25</v>
      </c>
      <c r="B9" s="2">
        <v>62200480</v>
      </c>
      <c r="C9" s="2" t="s">
        <v>3</v>
      </c>
      <c r="D9" s="2">
        <v>62200480</v>
      </c>
      <c r="F9" s="2" t="s">
        <v>58</v>
      </c>
      <c r="G9" s="2">
        <v>62200700</v>
      </c>
      <c r="H9" s="2" t="s">
        <v>45</v>
      </c>
      <c r="I9" s="2">
        <v>62200700</v>
      </c>
      <c r="K9" s="2" t="s">
        <v>58</v>
      </c>
      <c r="L9" s="2">
        <v>62200600</v>
      </c>
      <c r="M9" s="2" t="s">
        <v>31</v>
      </c>
    </row>
    <row r="10" spans="1:13" x14ac:dyDescent="0.25">
      <c r="A10" s="2" t="s">
        <v>25</v>
      </c>
      <c r="B10" s="2">
        <v>62200446</v>
      </c>
      <c r="C10" s="2" t="s">
        <v>4</v>
      </c>
      <c r="D10" s="2">
        <v>62200446</v>
      </c>
    </row>
    <row r="11" spans="1:13" x14ac:dyDescent="0.25">
      <c r="A11" s="2" t="s">
        <v>25</v>
      </c>
      <c r="B11" s="2">
        <v>62200457</v>
      </c>
      <c r="C11" s="2" t="s">
        <v>5</v>
      </c>
      <c r="D11" s="2">
        <v>62200457</v>
      </c>
      <c r="F11" s="2" t="s">
        <v>21</v>
      </c>
      <c r="G11" s="2">
        <v>62200434</v>
      </c>
      <c r="H11" s="2" t="s">
        <v>38</v>
      </c>
      <c r="I11" s="2">
        <v>62200434</v>
      </c>
      <c r="K11" s="2" t="s">
        <v>21</v>
      </c>
      <c r="L11" s="2">
        <v>62200427</v>
      </c>
      <c r="M11" s="2" t="s">
        <v>89</v>
      </c>
    </row>
    <row r="12" spans="1:13" x14ac:dyDescent="0.25">
      <c r="A12" s="2" t="s">
        <v>25</v>
      </c>
      <c r="B12" s="2">
        <v>62204505</v>
      </c>
      <c r="C12" s="2" t="s">
        <v>6</v>
      </c>
      <c r="D12" s="2">
        <v>62204505</v>
      </c>
      <c r="F12" s="2" t="s">
        <v>25</v>
      </c>
      <c r="G12" s="2">
        <v>62200478</v>
      </c>
      <c r="H12" s="2" t="s">
        <v>39</v>
      </c>
      <c r="I12" s="2">
        <v>62200478</v>
      </c>
      <c r="K12" s="2" t="s">
        <v>25</v>
      </c>
      <c r="L12" s="2">
        <v>62200456</v>
      </c>
      <c r="M12" s="2" t="s">
        <v>92</v>
      </c>
    </row>
    <row r="13" spans="1:13" x14ac:dyDescent="0.25">
      <c r="A13" s="2" t="s">
        <v>58</v>
      </c>
      <c r="B13" s="2">
        <v>62200453</v>
      </c>
      <c r="C13" s="2" t="s">
        <v>95</v>
      </c>
      <c r="D13" s="2">
        <v>62200453</v>
      </c>
      <c r="F13" s="2" t="s">
        <v>58</v>
      </c>
      <c r="G13" s="2">
        <v>62200120</v>
      </c>
      <c r="H13" s="2" t="s">
        <v>46</v>
      </c>
      <c r="I13" s="2">
        <v>62200120</v>
      </c>
      <c r="K13" s="2" t="s">
        <v>58</v>
      </c>
      <c r="L13" s="2">
        <v>62200610</v>
      </c>
      <c r="M13" s="2" t="s">
        <v>98</v>
      </c>
    </row>
    <row r="14" spans="1:13" x14ac:dyDescent="0.25">
      <c r="A14" s="2" t="s">
        <v>58</v>
      </c>
      <c r="B14" s="2">
        <v>62200462</v>
      </c>
      <c r="C14" s="2" t="s">
        <v>128</v>
      </c>
      <c r="D14" s="2">
        <v>62200462</v>
      </c>
    </row>
    <row r="15" spans="1:13" x14ac:dyDescent="0.25">
      <c r="F15" s="2" t="s">
        <v>21</v>
      </c>
      <c r="G15" s="2">
        <v>62200435</v>
      </c>
      <c r="H15" s="2" t="s">
        <v>40</v>
      </c>
      <c r="I15" s="2">
        <v>62200435</v>
      </c>
      <c r="K15" s="2" t="s">
        <v>21</v>
      </c>
      <c r="L15" s="2">
        <v>62200429</v>
      </c>
      <c r="M15" s="2" t="s">
        <v>90</v>
      </c>
    </row>
    <row r="16" spans="1:13" x14ac:dyDescent="0.25">
      <c r="A16" s="2" t="s">
        <v>21</v>
      </c>
      <c r="B16" s="2">
        <v>62200420</v>
      </c>
      <c r="C16" s="2" t="s">
        <v>83</v>
      </c>
      <c r="D16" s="2">
        <v>62200420</v>
      </c>
      <c r="F16" s="2" t="s">
        <v>25</v>
      </c>
      <c r="G16" s="2">
        <v>62200481</v>
      </c>
      <c r="H16" s="2" t="s">
        <v>41</v>
      </c>
      <c r="I16" s="2">
        <v>62200481</v>
      </c>
      <c r="K16" s="2" t="s">
        <v>25</v>
      </c>
      <c r="L16" s="2">
        <v>62200461</v>
      </c>
      <c r="M16" s="2" t="s">
        <v>93</v>
      </c>
    </row>
    <row r="17" spans="1:13" x14ac:dyDescent="0.25">
      <c r="A17" s="2" t="s">
        <v>21</v>
      </c>
      <c r="B17" s="2">
        <v>62200482</v>
      </c>
      <c r="C17" s="2" t="s">
        <v>84</v>
      </c>
      <c r="D17" s="2">
        <v>62200482</v>
      </c>
      <c r="F17" s="2" t="s">
        <v>58</v>
      </c>
      <c r="G17" s="2">
        <v>62200680</v>
      </c>
      <c r="H17" s="2" t="s">
        <v>47</v>
      </c>
      <c r="I17" s="2">
        <v>62200680</v>
      </c>
      <c r="K17" s="2" t="s">
        <v>58</v>
      </c>
      <c r="L17" s="2">
        <v>62200487</v>
      </c>
      <c r="M17" s="2" t="s">
        <v>99</v>
      </c>
    </row>
    <row r="18" spans="1:13" x14ac:dyDescent="0.25">
      <c r="A18" s="2" t="s">
        <v>25</v>
      </c>
      <c r="B18" s="2">
        <v>62200465</v>
      </c>
      <c r="C18" s="2" t="s">
        <v>7</v>
      </c>
      <c r="D18" s="2">
        <v>62200465</v>
      </c>
    </row>
    <row r="19" spans="1:13" x14ac:dyDescent="0.25">
      <c r="A19" s="2" t="s">
        <v>25</v>
      </c>
      <c r="B19" s="2">
        <v>62200488</v>
      </c>
      <c r="C19" s="2" t="s">
        <v>8</v>
      </c>
      <c r="D19" s="2">
        <v>62200488</v>
      </c>
      <c r="F19" s="2" t="s">
        <v>21</v>
      </c>
      <c r="G19" s="2">
        <v>62200436</v>
      </c>
      <c r="H19" s="2" t="s">
        <v>48</v>
      </c>
      <c r="I19" s="2">
        <v>62200436</v>
      </c>
      <c r="K19" s="2" t="s">
        <v>21</v>
      </c>
      <c r="L19" s="2">
        <v>62200425</v>
      </c>
      <c r="M19" s="2" t="s">
        <v>23</v>
      </c>
    </row>
    <row r="20" spans="1:13" x14ac:dyDescent="0.25">
      <c r="A20" s="2" t="s">
        <v>25</v>
      </c>
      <c r="B20" s="2">
        <v>62200418</v>
      </c>
      <c r="C20" s="2" t="s">
        <v>9</v>
      </c>
      <c r="D20" s="2">
        <v>62200418</v>
      </c>
      <c r="F20" s="2" t="s">
        <v>25</v>
      </c>
      <c r="G20" s="2">
        <v>62200436</v>
      </c>
      <c r="H20" s="2" t="s">
        <v>48</v>
      </c>
      <c r="I20" s="2">
        <v>62200436</v>
      </c>
      <c r="K20" s="2" t="s">
        <v>25</v>
      </c>
      <c r="L20" s="2">
        <v>62200449</v>
      </c>
      <c r="M20" s="2" t="s">
        <v>27</v>
      </c>
    </row>
    <row r="21" spans="1:13" x14ac:dyDescent="0.25">
      <c r="A21" s="2" t="s">
        <v>25</v>
      </c>
      <c r="B21" s="2">
        <v>62200489</v>
      </c>
      <c r="C21" s="2" t="s">
        <v>10</v>
      </c>
      <c r="D21" s="2">
        <v>62200489</v>
      </c>
      <c r="F21" s="2" t="s">
        <v>58</v>
      </c>
      <c r="G21" s="2">
        <v>62200690</v>
      </c>
      <c r="H21" s="2" t="s">
        <v>96</v>
      </c>
      <c r="I21" s="2">
        <v>62200690</v>
      </c>
      <c r="K21" s="2" t="s">
        <v>58</v>
      </c>
      <c r="L21" s="2">
        <v>62200620</v>
      </c>
      <c r="M21" s="2" t="s">
        <v>32</v>
      </c>
    </row>
    <row r="22" spans="1:13" x14ac:dyDescent="0.25">
      <c r="A22" s="2" t="s">
        <v>25</v>
      </c>
      <c r="B22" s="2">
        <v>62200447</v>
      </c>
      <c r="C22" s="2" t="s">
        <v>11</v>
      </c>
      <c r="D22" s="2">
        <v>62200447</v>
      </c>
    </row>
    <row r="23" spans="1:13" x14ac:dyDescent="0.25">
      <c r="A23" s="2" t="s">
        <v>25</v>
      </c>
      <c r="B23" s="2">
        <v>62200458</v>
      </c>
      <c r="C23" s="2" t="s">
        <v>12</v>
      </c>
      <c r="D23" s="2">
        <v>62200458</v>
      </c>
      <c r="K23" s="2" t="s">
        <v>21</v>
      </c>
      <c r="L23" s="2">
        <v>62200432</v>
      </c>
      <c r="M23" s="2" t="s">
        <v>24</v>
      </c>
    </row>
    <row r="24" spans="1:13" x14ac:dyDescent="0.25">
      <c r="A24" s="2" t="s">
        <v>25</v>
      </c>
      <c r="B24" s="2">
        <v>62200466</v>
      </c>
      <c r="C24" s="2" t="s">
        <v>13</v>
      </c>
      <c r="D24" s="2">
        <v>62200466</v>
      </c>
      <c r="K24" s="2" t="s">
        <v>25</v>
      </c>
      <c r="L24" s="2">
        <v>62200467</v>
      </c>
      <c r="M24" s="2" t="s">
        <v>28</v>
      </c>
    </row>
    <row r="25" spans="1:13" x14ac:dyDescent="0.25">
      <c r="A25" s="2" t="s">
        <v>58</v>
      </c>
      <c r="B25" s="2">
        <v>62200630</v>
      </c>
      <c r="C25" s="2" t="s">
        <v>129</v>
      </c>
      <c r="D25" s="2">
        <v>62200630</v>
      </c>
      <c r="K25" s="2" t="s">
        <v>58</v>
      </c>
      <c r="L25" s="2">
        <v>62200660</v>
      </c>
      <c r="M25" s="2" t="s">
        <v>33</v>
      </c>
    </row>
    <row r="27" spans="1:13" x14ac:dyDescent="0.25">
      <c r="A27" s="2" t="s">
        <v>21</v>
      </c>
      <c r="B27" s="2">
        <v>62200422</v>
      </c>
      <c r="C27" s="2" t="s">
        <v>115</v>
      </c>
      <c r="D27" s="2">
        <v>62200422</v>
      </c>
      <c r="K27" s="2" t="s">
        <v>21</v>
      </c>
      <c r="L27" s="2">
        <v>62200460</v>
      </c>
      <c r="M27" s="2" t="s">
        <v>61</v>
      </c>
    </row>
    <row r="28" spans="1:13" x14ac:dyDescent="0.25">
      <c r="A28" s="2" t="s">
        <v>21</v>
      </c>
      <c r="B28" s="2">
        <v>62200483</v>
      </c>
      <c r="C28" s="2" t="s">
        <v>85</v>
      </c>
      <c r="D28" s="2">
        <v>62200483</v>
      </c>
      <c r="K28" s="2" t="s">
        <v>25</v>
      </c>
      <c r="L28" s="2">
        <v>62200460</v>
      </c>
      <c r="M28" s="2" t="s">
        <v>61</v>
      </c>
    </row>
    <row r="29" spans="1:13" x14ac:dyDescent="0.25">
      <c r="A29" s="2" t="s">
        <v>25</v>
      </c>
      <c r="B29" s="2">
        <v>62200484</v>
      </c>
      <c r="C29" s="2" t="s">
        <v>14</v>
      </c>
      <c r="D29" s="2">
        <v>62200484</v>
      </c>
      <c r="K29" s="2" t="s">
        <v>58</v>
      </c>
      <c r="L29" s="7" t="s">
        <v>108</v>
      </c>
      <c r="M29" s="2" t="s">
        <v>37</v>
      </c>
    </row>
    <row r="30" spans="1:13" x14ac:dyDescent="0.25">
      <c r="A30" s="2" t="s">
        <v>25</v>
      </c>
      <c r="B30" s="2">
        <v>62200485</v>
      </c>
      <c r="C30" s="2" t="s">
        <v>15</v>
      </c>
      <c r="D30" s="2">
        <v>62200485</v>
      </c>
    </row>
    <row r="31" spans="1:13" x14ac:dyDescent="0.25">
      <c r="A31" s="2" t="s">
        <v>25</v>
      </c>
      <c r="B31" s="2">
        <v>62200417</v>
      </c>
      <c r="C31" s="2" t="s">
        <v>16</v>
      </c>
      <c r="D31" s="2">
        <v>62200417</v>
      </c>
      <c r="K31" s="2" t="s">
        <v>21</v>
      </c>
      <c r="L31" s="2">
        <v>62200430</v>
      </c>
      <c r="M31" s="2" t="s">
        <v>94</v>
      </c>
    </row>
    <row r="32" spans="1:13" x14ac:dyDescent="0.25">
      <c r="A32" s="2" t="s">
        <v>25</v>
      </c>
      <c r="B32" s="2">
        <v>62200486</v>
      </c>
      <c r="C32" s="2" t="s">
        <v>17</v>
      </c>
      <c r="D32" s="2">
        <v>62200486</v>
      </c>
      <c r="K32" s="2" t="s">
        <v>25</v>
      </c>
      <c r="L32" s="2">
        <v>62200430</v>
      </c>
      <c r="M32" s="2" t="s">
        <v>94</v>
      </c>
    </row>
    <row r="33" spans="1:13" x14ac:dyDescent="0.25">
      <c r="A33" s="2" t="s">
        <v>25</v>
      </c>
      <c r="B33" s="2">
        <v>62200448</v>
      </c>
      <c r="C33" s="2" t="s">
        <v>18</v>
      </c>
      <c r="D33" s="2">
        <v>62200448</v>
      </c>
      <c r="K33" s="2" t="s">
        <v>58</v>
      </c>
      <c r="L33" s="2">
        <v>62200650</v>
      </c>
      <c r="M33" s="2" t="s">
        <v>34</v>
      </c>
    </row>
    <row r="34" spans="1:13" x14ac:dyDescent="0.25">
      <c r="A34" s="2" t="s">
        <v>25</v>
      </c>
      <c r="B34" s="2">
        <v>62200459</v>
      </c>
      <c r="C34" s="2" t="s">
        <v>19</v>
      </c>
      <c r="D34" s="2">
        <v>62200459</v>
      </c>
    </row>
    <row r="35" spans="1:13" x14ac:dyDescent="0.25">
      <c r="A35" s="2" t="s">
        <v>25</v>
      </c>
      <c r="B35" s="2">
        <v>62204504</v>
      </c>
      <c r="C35" s="2" t="s">
        <v>20</v>
      </c>
      <c r="D35" s="2">
        <v>62204504</v>
      </c>
      <c r="K35" s="2" t="s">
        <v>21</v>
      </c>
      <c r="L35" s="2">
        <v>62200433</v>
      </c>
      <c r="M35" s="2" t="s">
        <v>30</v>
      </c>
    </row>
    <row r="36" spans="1:13" x14ac:dyDescent="0.25">
      <c r="A36" s="2" t="s">
        <v>58</v>
      </c>
      <c r="B36" s="2">
        <v>62200640</v>
      </c>
      <c r="C36" s="2" t="s">
        <v>130</v>
      </c>
      <c r="D36" s="2">
        <v>62200640</v>
      </c>
      <c r="K36" s="2" t="s">
        <v>25</v>
      </c>
      <c r="L36" s="2">
        <v>62200433</v>
      </c>
      <c r="M36" s="2" t="s">
        <v>30</v>
      </c>
    </row>
    <row r="37" spans="1:13" x14ac:dyDescent="0.25">
      <c r="K37" s="2" t="s">
        <v>58</v>
      </c>
      <c r="L37" s="2">
        <v>62200670</v>
      </c>
      <c r="M37" s="2" t="s">
        <v>35</v>
      </c>
    </row>
    <row r="40" spans="1:13" x14ac:dyDescent="0.25">
      <c r="L40" s="2">
        <v>62200431</v>
      </c>
      <c r="M40" s="2" t="s">
        <v>29</v>
      </c>
    </row>
    <row r="43" spans="1:13" x14ac:dyDescent="0.25">
      <c r="A43" s="2" t="s">
        <v>53</v>
      </c>
      <c r="B43" s="2" t="s">
        <v>64</v>
      </c>
      <c r="C43" s="2" t="s">
        <v>68</v>
      </c>
    </row>
    <row r="44" spans="1:13" x14ac:dyDescent="0.25">
      <c r="A44" s="2" t="s">
        <v>36</v>
      </c>
      <c r="B44" s="2" t="s">
        <v>83</v>
      </c>
      <c r="C44" s="2" t="s">
        <v>115</v>
      </c>
    </row>
    <row r="45" spans="1:13" x14ac:dyDescent="0.25">
      <c r="A45" s="6" t="s">
        <v>81</v>
      </c>
      <c r="B45" s="2" t="s">
        <v>83</v>
      </c>
      <c r="C45" s="2" t="s">
        <v>115</v>
      </c>
    </row>
    <row r="46" spans="1:13" x14ac:dyDescent="0.25">
      <c r="A46" s="2" t="s">
        <v>82</v>
      </c>
      <c r="B46" s="2" t="s">
        <v>84</v>
      </c>
      <c r="C46" s="2" t="s">
        <v>85</v>
      </c>
    </row>
    <row r="47" spans="1:13" x14ac:dyDescent="0.25">
      <c r="A47" s="2" t="s">
        <v>0</v>
      </c>
      <c r="B47" s="2" t="s">
        <v>7</v>
      </c>
      <c r="C47" s="2" t="s">
        <v>14</v>
      </c>
    </row>
    <row r="48" spans="1:13" x14ac:dyDescent="0.25">
      <c r="A48" s="2" t="s">
        <v>1</v>
      </c>
      <c r="B48" s="2" t="s">
        <v>8</v>
      </c>
      <c r="C48" s="2" t="s">
        <v>15</v>
      </c>
    </row>
    <row r="49" spans="1:3" x14ac:dyDescent="0.25">
      <c r="A49" s="2" t="s">
        <v>2</v>
      </c>
      <c r="B49" s="2" t="s">
        <v>9</v>
      </c>
      <c r="C49" s="2" t="s">
        <v>16</v>
      </c>
    </row>
    <row r="50" spans="1:3" x14ac:dyDescent="0.25">
      <c r="A50" s="2" t="s">
        <v>3</v>
      </c>
      <c r="B50" s="2" t="s">
        <v>10</v>
      </c>
      <c r="C50" s="2" t="s">
        <v>17</v>
      </c>
    </row>
    <row r="51" spans="1:3" x14ac:dyDescent="0.25">
      <c r="A51" s="2" t="s">
        <v>4</v>
      </c>
      <c r="B51" s="2" t="s">
        <v>11</v>
      </c>
      <c r="C51" s="2" t="s">
        <v>18</v>
      </c>
    </row>
    <row r="52" spans="1:3" x14ac:dyDescent="0.25">
      <c r="A52" s="2" t="s">
        <v>5</v>
      </c>
      <c r="B52" s="2" t="s">
        <v>12</v>
      </c>
      <c r="C52" s="2" t="s">
        <v>19</v>
      </c>
    </row>
    <row r="53" spans="1:3" x14ac:dyDescent="0.25">
      <c r="A53" s="2" t="s">
        <v>6</v>
      </c>
      <c r="B53" s="2" t="s">
        <v>13</v>
      </c>
      <c r="C53" s="2" t="s">
        <v>20</v>
      </c>
    </row>
    <row r="54" spans="1:3" x14ac:dyDescent="0.25">
      <c r="A54" s="2" t="s">
        <v>95</v>
      </c>
      <c r="B54" s="2" t="s">
        <v>129</v>
      </c>
      <c r="C54" s="2" t="s">
        <v>130</v>
      </c>
    </row>
    <row r="55" spans="1:3" x14ac:dyDescent="0.25">
      <c r="A55" s="6" t="s">
        <v>128</v>
      </c>
      <c r="B55" s="2" t="s">
        <v>129</v>
      </c>
      <c r="C55" s="2" t="s">
        <v>130</v>
      </c>
    </row>
    <row r="56" spans="1:3" x14ac:dyDescent="0.25">
      <c r="A56" s="2" t="s">
        <v>38</v>
      </c>
      <c r="B56" s="2" t="s">
        <v>40</v>
      </c>
      <c r="C56" s="2" t="s">
        <v>48</v>
      </c>
    </row>
    <row r="57" spans="1:3" x14ac:dyDescent="0.25">
      <c r="A57" s="2" t="s">
        <v>39</v>
      </c>
      <c r="B57" s="2" t="s">
        <v>41</v>
      </c>
      <c r="C57" s="2" t="s">
        <v>48</v>
      </c>
    </row>
    <row r="58" spans="1:3" x14ac:dyDescent="0.25">
      <c r="A58" s="2" t="s">
        <v>46</v>
      </c>
      <c r="B58" s="2" t="s">
        <v>47</v>
      </c>
      <c r="C58" s="2" t="s">
        <v>96</v>
      </c>
    </row>
  </sheetData>
  <sheetProtection password="CC0C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Kalkulationstool Kabelwagen</vt:lpstr>
      <vt:lpstr>Dropdown NEU</vt:lpstr>
      <vt:lpstr>Artikel</vt:lpstr>
      <vt:lpstr>AuswahlfeldBefestigung</vt:lpstr>
      <vt:lpstr>AuswahlfeldSystem</vt:lpstr>
      <vt:lpstr>Kabelklemme_rund</vt:lpstr>
      <vt:lpstr>Kabelklemme_rund_Edelstahl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Hagenmueller</dc:creator>
  <cp:lastModifiedBy>Lisa Schlingmann</cp:lastModifiedBy>
  <cp:lastPrinted>2017-08-18T07:44:07Z</cp:lastPrinted>
  <dcterms:created xsi:type="dcterms:W3CDTF">2017-07-25T12:30:44Z</dcterms:created>
  <dcterms:modified xsi:type="dcterms:W3CDTF">2018-05-17T13:08:24Z</dcterms:modified>
</cp:coreProperties>
</file>